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460" activeTab="0"/>
  </bookViews>
  <sheets>
    <sheet name="2020" sheetId="1" r:id="rId1"/>
    <sheet name="Hoja2" sheetId="2" r:id="rId2"/>
    <sheet name="Hoja3" sheetId="3" r:id="rId3"/>
  </sheets>
  <definedNames>
    <definedName name="_xlnm.Print_Area" localSheetId="0">'2020'!$A$1:$L$59</definedName>
    <definedName name="_xlnm.Print_Titles" localSheetId="0">'2020'!$1:$4</definedName>
  </definedNames>
  <calcPr fullCalcOnLoad="1"/>
</workbook>
</file>

<file path=xl/sharedStrings.xml><?xml version="1.0" encoding="utf-8"?>
<sst xmlns="http://schemas.openxmlformats.org/spreadsheetml/2006/main" count="254" uniqueCount="110">
  <si>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</si>
  <si>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</si>
  <si>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</si>
  <si>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</si>
  <si>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</si>
  <si>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</si>
  <si>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</si>
  <si>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</si>
  <si>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</si>
  <si>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</si>
  <si>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</si>
  <si>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</si>
  <si>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</si>
  <si>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</si>
  <si>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</si>
  <si>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</si>
  <si>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</si>
  <si>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</si>
  <si>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</si>
  <si>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</si>
  <si>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</si>
  <si>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</si>
  <si>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</si>
  <si>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</si>
  <si>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</si>
  <si>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</si>
  <si>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</si>
  <si>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</si>
  <si>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NIT: 890.001.424-3</t>
  </si>
  <si>
    <t>CARRERA 17 N° 16-00 PISO 5 CAM</t>
  </si>
  <si>
    <t xml:space="preserve">(6)744 35 67 744 71 00  Ext.502 </t>
  </si>
  <si>
    <t>www.edua.gov.co</t>
  </si>
  <si>
    <t>MISIÓN:“Formular, promover, gestionar y ejecutar acciones a nivel local, departamental y nacional para un desarrollo urbano integral, contribuyendo a la construcción, modificación y renovación del espacio urbano y rural, así como participar en los programas y proyectos que propenden por la protección e integridad del espacio público y urbano; De igual forma apoyar la gestión de las Entidades Públicas y/o Privadas en el desarrollo  de actividades para el logro de sus objetivos generando la dinámica necesaria para el bienestar y seguridad de los ciudadanos.”</t>
  </si>
  <si>
    <t>Apoyar la gestión de las Entidades Públicas y/o Privadas en el desarrollo  de actividades para el logro de sus objetivos generando la dinámica necesaria para el bienestar y seguridad de los ciudadanos.</t>
  </si>
  <si>
    <t>Formular, promover, gestionar y ejecutar acciones a nivel local, departamental y nacional para un desarrollo urbano integral, contribuyendo a la construcción, modificación y renovación del espacio urbano y rural -   Apoyar la gestión de las Entidades Públicas y/o Privadas en el desarrollo  de actividades para el logro de sus objetivos generando la dinámica necesaria para el bienestar y seguridad de los ciudadanos.</t>
  </si>
  <si>
    <t>Sebatián Congote Posada - Gerente - gerente@edua.gov.co</t>
  </si>
  <si>
    <t>BIENES</t>
  </si>
  <si>
    <t>SERVICIOS</t>
  </si>
  <si>
    <t>N/A</t>
  </si>
  <si>
    <t>12 Meses</t>
  </si>
  <si>
    <t>Invitación Directa</t>
  </si>
  <si>
    <t>Inversión</t>
  </si>
  <si>
    <t>11,5 Meses</t>
  </si>
  <si>
    <t>Prestación de servicios profesionales para estructuración técnica, legal y financiera fase I y fase II plan de obras valorización</t>
  </si>
  <si>
    <t>2 Meses</t>
  </si>
  <si>
    <t>Prestación de servicios profesionales para estructuración técnica, legal y financiera fase I y fase II plan de obras valorización (paquete obras)</t>
  </si>
  <si>
    <t>4 Meses</t>
  </si>
  <si>
    <t>Invitación Abierta (Licitación)</t>
  </si>
  <si>
    <t>8 Meses</t>
  </si>
  <si>
    <t xml:space="preserve">Prestación de servicios profesionales y de apoyo a la gestión  en temas administrativos y operativos  para la operación del Convenio Valorización que suscriba la Empresa de Desarrollo Urbano de Armenia </t>
  </si>
  <si>
    <t xml:space="preserve">Comisiones, Intereses y demás Gastos Bancarios y Fiduciarios Empresa de Desarrollo Urbano de Armenia </t>
  </si>
  <si>
    <t xml:space="preserve">Actividades de Bienestar Social de  Empresa de Desarrollo Urbano de Armenia </t>
  </si>
  <si>
    <t>Adquisición de seguros</t>
  </si>
  <si>
    <t xml:space="preserve"> Funcionamiento</t>
  </si>
  <si>
    <t>Marzo 2015</t>
  </si>
  <si>
    <t>Abril 2015</t>
  </si>
  <si>
    <t>Funcionamiento - Inversión</t>
  </si>
  <si>
    <t>11 Meses</t>
  </si>
  <si>
    <t>ND</t>
  </si>
  <si>
    <t>EMPRESA DE DESARROLLO URBANO DE ARMENIA LTDA - EDUA</t>
  </si>
  <si>
    <t>Orden Directa</t>
  </si>
  <si>
    <t>11,5 meses</t>
  </si>
  <si>
    <t>Viaticos y representación legal Empresa de Desarrollo Urbano de Armenia, en cumplimiento de contratos interadministrativos suscritos</t>
  </si>
  <si>
    <t>Servicios públicos Empresa de Desarrollo Urbano de Armenia en virtud del desarrollo del objeto misional y los contratos interadministrativo suscritos</t>
  </si>
  <si>
    <t>Funcionamiento</t>
  </si>
  <si>
    <t>Límite licitación</t>
  </si>
  <si>
    <t>Servicios profesionales y/o especializados para el cumplimiento de convenios/contratos interadministrativos</t>
  </si>
  <si>
    <t>Prestación de servicios profesionales como abogado , brindando apoyo jurídico en diferentes aspectos de índoles legal y/o administrativa que se requiera en la Empresa de Desarrollo Urbano de Armenia LTDA EDUA</t>
  </si>
  <si>
    <t>Prestación de servicios de apoyo a la gestión en el área de archivo, realizando la clasificación, organización, y conservación de la documentación</t>
  </si>
  <si>
    <t>Prestación de servicios de mensajería expresa con prueba de entrega o correo certificado a nivel nacional, municipal, rural y local para la entrega de correspondencia generada en la Empresa de Desarrollo Urbano de Armenia , asegurando la calidad del servicio.</t>
  </si>
  <si>
    <t>Suministro de tiquetes aéreos en las rutas nacionales para el desplazamiento de los funcionarios que lo requieran para el desarrollo de sus programas y eventos a realizarse en cumplimiento de su función misional y administrativa de la Empresa de Desarrollo Urbano de Armenia.</t>
  </si>
  <si>
    <t>Objetivo</t>
  </si>
  <si>
    <t>08-11 Meses</t>
  </si>
  <si>
    <t>Compra de equipos de computo,mobiliario,   impresoras y scanner para el fortalecimiento tecnologico de la EDUA</t>
  </si>
  <si>
    <t>Prestacion de servicios profesionales o de apoyo a la gestión para apoyar la gestión de la asesoría jurídica de la empresa de desarrollo urbano de armenia ltda. edua, en lo relacionado con los procesos, acciones, procedimientos y demás aspectos legales requeridos en la gestión inmobiliaria a cargo de la empresa de desarrollo urbano de armenia</t>
  </si>
  <si>
    <t>Prestacion del servicio especializado de avalúos de predios a arrendar por parte de la empresa de desarrollo urbano en atención a contrato interadministrativo No 016 de 2012 suscrito con el municipio de Armenia</t>
  </si>
  <si>
    <t>Obras complementarias para cumplimiento de convenios/contratos interadministrativos (De acuerdo con necesidades que surjan y capacidad de la entidad)</t>
  </si>
  <si>
    <t>El suministro de papelería blanca y membreteada, toners, recarga de tintas y equipos de impresión y scaner, útiles de escritorio e impresión de planos, tipográfica a una y o varias tintas necesarios para apoyar la gestión de la Empresa de Desarrollo Urbano de armenia</t>
  </si>
  <si>
    <t>Prestación de servicios profesionales como contadora para apoyar el área administrativa y financiera en las actividades administrativas, financieras y presupuestales de la empresa de desarrollo urbano de armenia EDUA</t>
  </si>
  <si>
    <t>Fucnionamiento/Inversión</t>
  </si>
  <si>
    <t>6 meses</t>
  </si>
  <si>
    <t>Proyecto/Elaboró</t>
  </si>
  <si>
    <t>Reviso y Aprobo:</t>
  </si>
  <si>
    <t>Andres Mauricio Olarte V- Director Administrativo y Financiero</t>
  </si>
  <si>
    <t>ANEXO N°01 - PLAN ANUAL DE ADQUISICIONES VIGENCIA 2020 (RESOLUCIÓN 004 DE 2020)</t>
  </si>
  <si>
    <t>Enero de 2020</t>
  </si>
  <si>
    <t>Nota PAA 2020 EDUA:</t>
  </si>
  <si>
    <t>IGUAL O SUPERIOR A $1,316.704.500= (INVITACIÓN ABIERTA)</t>
  </si>
  <si>
    <t>DE $87,780,300  INFERIOR A $1,316,704,500 (INVITACIÓN CERRADA)</t>
  </si>
  <si>
    <t>DE 1 A $87,780,300= (ORDEN DIRECTA)</t>
  </si>
  <si>
    <t>Enero - abril de 2020</t>
  </si>
  <si>
    <t>Julio -Diciembre de 2020</t>
  </si>
  <si>
    <t>Prestación de servicios de apoyo a la gestión para la ejecución de las operaciones y tareas indicadas en el proceso Gestión Gerencial tendientes al cumplimiento del objeto social, Misión y Visión de la Empresa de Desarrollo Urbano de Armenia LTDA EDUA</t>
  </si>
  <si>
    <t>Prestación de servicios de apoyo a la gestión en el manejo de los software de la entidad, administración de la página WEB y facturación electrónica.</t>
  </si>
  <si>
    <t>Impresos y Públicaciones</t>
  </si>
  <si>
    <t>Prestación de Servicios para administración de la Plataforma de Servidor Virtual.</t>
  </si>
  <si>
    <t>Prestación de servicios para capacitación del personal de la Empresa de Desarrollo Urbano de Armenia LTDA EDUA</t>
  </si>
  <si>
    <t>Febrero 2020</t>
  </si>
  <si>
    <t>Enero 2020</t>
  </si>
  <si>
    <t>11 meses</t>
  </si>
  <si>
    <t>carito</t>
  </si>
  <si>
    <t>angelik</t>
  </si>
  <si>
    <t>abogado x</t>
  </si>
  <si>
    <t>archivo</t>
  </si>
  <si>
    <t>sistemas</t>
  </si>
  <si>
    <t>maria T</t>
  </si>
  <si>
    <t>correo</t>
  </si>
  <si>
    <t>Jamer Chaquip Giraldo Molina Gerente - gerente@edua.gov.co - info@edua.gov.co</t>
  </si>
  <si>
    <t>Jamer Chaquip Giraldo Molina - Gerente - gerente@edua.gov.co</t>
  </si>
  <si>
    <t>Jamer Chaquip Giraldo Molina- Gerente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</si>
</sst>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6"/>
      <color indexed="8"/>
      <name val="Arial Narrow"/>
      <family val="2"/>
    </font>
    <font>
      <b/>
      <sz val="14"/>
      <color indexed="9"/>
      <name val="Arial Narrow"/>
      <family val="2"/>
    </font>
    <font>
      <u val="single"/>
      <sz val="12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theme="0"/>
      <name val="Arial Narrow"/>
      <family val="2"/>
    </font>
    <font>
      <u val="single"/>
      <sz val="12"/>
      <color theme="1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0" fillId="33" borderId="10" xfId="0" applyFill="1" applyBorder="1" applyAlignment="1">
      <alignment horizontal="justify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vertical="center" wrapText="1"/>
    </xf>
    <xf numFmtId="3" fontId="0" fillId="33" borderId="11" xfId="0" applyNumberForma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34" borderId="12" xfId="38" applyFont="1" applyFill="1" applyBorder="1" applyAlignment="1">
      <alignment horizontal="center" vertical="center" wrapText="1"/>
    </xf>
    <xf numFmtId="0" fontId="46" fillId="34" borderId="13" xfId="38" applyFont="1" applyFill="1" applyBorder="1" applyAlignment="1">
      <alignment horizontal="center" vertical="center" wrapText="1"/>
    </xf>
    <xf numFmtId="3" fontId="46" fillId="34" borderId="13" xfId="38" applyNumberFormat="1" applyFont="1" applyFill="1" applyBorder="1" applyAlignment="1">
      <alignment horizontal="center" vertical="center" wrapText="1"/>
    </xf>
    <xf numFmtId="3" fontId="46" fillId="34" borderId="14" xfId="38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justify" vertical="center" wrapText="1"/>
    </xf>
    <xf numFmtId="3" fontId="45" fillId="0" borderId="0" xfId="0" applyNumberFormat="1" applyFont="1" applyAlignment="1">
      <alignment horizontal="center" vertical="center" wrapText="1"/>
    </xf>
    <xf numFmtId="3" fontId="45" fillId="0" borderId="0" xfId="0" applyNumberFormat="1" applyFont="1" applyAlignment="1">
      <alignment vertical="center" wrapText="1"/>
    </xf>
    <xf numFmtId="3" fontId="45" fillId="0" borderId="0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45" fillId="0" borderId="18" xfId="0" applyFont="1" applyBorder="1" applyAlignment="1">
      <alignment horizontal="justify" vertical="center" wrapText="1"/>
    </xf>
    <xf numFmtId="3" fontId="45" fillId="0" borderId="18" xfId="0" applyNumberFormat="1" applyFont="1" applyBorder="1" applyAlignment="1">
      <alignment horizontal="center" vertical="center" wrapText="1"/>
    </xf>
    <xf numFmtId="3" fontId="45" fillId="0" borderId="18" xfId="0" applyNumberFormat="1" applyFont="1" applyBorder="1" applyAlignment="1">
      <alignment vertical="center" wrapText="1"/>
    </xf>
    <xf numFmtId="3" fontId="45" fillId="0" borderId="19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6" fillId="35" borderId="10" xfId="38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3" fontId="45" fillId="0" borderId="0" xfId="0" applyNumberFormat="1" applyFont="1" applyFill="1" applyBorder="1" applyAlignment="1">
      <alignment vertical="center" wrapText="1"/>
    </xf>
    <xf numFmtId="3" fontId="45" fillId="0" borderId="0" xfId="0" applyNumberFormat="1" applyFont="1" applyFill="1" applyBorder="1" applyAlignment="1">
      <alignment horizontal="center" vertical="center" wrapText="1"/>
    </xf>
    <xf numFmtId="3" fontId="47" fillId="0" borderId="18" xfId="0" applyNumberFormat="1" applyFont="1" applyBorder="1" applyAlignment="1">
      <alignment horizontal="center" vertical="center" wrapText="1"/>
    </xf>
    <xf numFmtId="3" fontId="47" fillId="0" borderId="18" xfId="0" applyNumberFormat="1" applyFont="1" applyBorder="1" applyAlignment="1">
      <alignment vertical="center" wrapText="1"/>
    </xf>
    <xf numFmtId="3" fontId="47" fillId="0" borderId="0" xfId="0" applyNumberFormat="1" applyFont="1" applyAlignment="1">
      <alignment horizontal="right" vertical="center" wrapText="1"/>
    </xf>
    <xf numFmtId="0" fontId="46" fillId="35" borderId="20" xfId="0" applyFont="1" applyFill="1" applyBorder="1" applyAlignment="1">
      <alignment vertical="center" wrapText="1"/>
    </xf>
    <xf numFmtId="0" fontId="46" fillId="35" borderId="17" xfId="0" applyFont="1" applyFill="1" applyBorder="1" applyAlignment="1">
      <alignment vertical="center" wrapText="1"/>
    </xf>
    <xf numFmtId="0" fontId="46" fillId="35" borderId="15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right" vertical="center" wrapText="1"/>
    </xf>
    <xf numFmtId="3" fontId="2" fillId="36" borderId="10" xfId="0" applyNumberFormat="1" applyFont="1" applyFill="1" applyBorder="1" applyAlignment="1">
      <alignment vertical="center" wrapText="1"/>
    </xf>
    <xf numFmtId="3" fontId="2" fillId="37" borderId="10" xfId="0" applyNumberFormat="1" applyFont="1" applyFill="1" applyBorder="1" applyAlignment="1">
      <alignment vertical="center" wrapText="1"/>
    </xf>
    <xf numFmtId="3" fontId="45" fillId="37" borderId="10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48" fillId="0" borderId="23" xfId="0" applyFont="1" applyFill="1" applyBorder="1" applyAlignment="1">
      <alignment horizontal="left" vertical="center" wrapText="1"/>
    </xf>
    <xf numFmtId="0" fontId="48" fillId="0" borderId="24" xfId="0" applyFont="1" applyFill="1" applyBorder="1" applyAlignment="1">
      <alignment horizontal="left" vertical="center" wrapText="1"/>
    </xf>
    <xf numFmtId="0" fontId="48" fillId="0" borderId="25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35" borderId="0" xfId="0" applyFont="1" applyFill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46" fillId="35" borderId="31" xfId="0" applyNumberFormat="1" applyFont="1" applyFill="1" applyBorder="1" applyAlignment="1">
      <alignment horizontal="left" vertical="center" wrapText="1"/>
    </xf>
    <xf numFmtId="3" fontId="46" fillId="35" borderId="32" xfId="0" applyNumberFormat="1" applyFont="1" applyFill="1" applyBorder="1" applyAlignment="1">
      <alignment horizontal="left" vertical="center" wrapText="1"/>
    </xf>
    <xf numFmtId="3" fontId="46" fillId="35" borderId="33" xfId="0" applyNumberFormat="1" applyFont="1" applyFill="1" applyBorder="1" applyAlignment="1">
      <alignment horizontal="left" vertical="center" wrapText="1"/>
    </xf>
    <xf numFmtId="0" fontId="45" fillId="0" borderId="34" xfId="0" applyFont="1" applyFill="1" applyBorder="1" applyAlignment="1">
      <alignment horizontal="left" vertical="center" wrapText="1"/>
    </xf>
    <xf numFmtId="0" fontId="45" fillId="0" borderId="35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 quotePrefix="1">
      <alignment horizontal="left" vertical="center" wrapText="1"/>
    </xf>
    <xf numFmtId="0" fontId="45" fillId="0" borderId="11" xfId="0" applyFont="1" applyFill="1" applyBorder="1" applyAlignment="1" quotePrefix="1">
      <alignment horizontal="left" vertical="center" wrapText="1"/>
    </xf>
    <xf numFmtId="0" fontId="51" fillId="0" borderId="10" xfId="45" applyFont="1" applyFill="1" applyBorder="1" applyAlignment="1" quotePrefix="1">
      <alignment horizontal="left" vertical="center" wrapText="1"/>
    </xf>
    <xf numFmtId="0" fontId="51" fillId="0" borderId="11" xfId="45" applyFont="1" applyFill="1" applyBorder="1" applyAlignment="1" quotePrefix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3" fontId="45" fillId="0" borderId="36" xfId="0" applyNumberFormat="1" applyFont="1" applyFill="1" applyBorder="1" applyAlignment="1">
      <alignment horizontal="justify" vertical="top" wrapText="1"/>
    </xf>
    <xf numFmtId="3" fontId="45" fillId="0" borderId="0" xfId="0" applyNumberFormat="1" applyFont="1" applyFill="1" applyBorder="1" applyAlignment="1">
      <alignment horizontal="justify" vertical="top" wrapText="1"/>
    </xf>
    <xf numFmtId="3" fontId="45" fillId="0" borderId="37" xfId="0" applyNumberFormat="1" applyFont="1" applyFill="1" applyBorder="1" applyAlignment="1">
      <alignment horizontal="justify" vertical="top" wrapText="1"/>
    </xf>
    <xf numFmtId="3" fontId="45" fillId="0" borderId="38" xfId="0" applyNumberFormat="1" applyFont="1" applyFill="1" applyBorder="1" applyAlignment="1">
      <alignment horizontal="justify" vertical="top" wrapText="1"/>
    </xf>
    <xf numFmtId="3" fontId="45" fillId="0" borderId="39" xfId="0" applyNumberFormat="1" applyFont="1" applyFill="1" applyBorder="1" applyAlignment="1">
      <alignment horizontal="justify" vertical="top" wrapText="1"/>
    </xf>
    <xf numFmtId="3" fontId="45" fillId="0" borderId="40" xfId="0" applyNumberFormat="1" applyFont="1" applyFill="1" applyBorder="1" applyAlignment="1">
      <alignment horizontal="justify" vertical="top" wrapText="1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justify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3" fontId="46" fillId="35" borderId="10" xfId="38" applyNumberFormat="1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left" vertical="center" wrapText="1"/>
    </xf>
    <xf numFmtId="0" fontId="47" fillId="0" borderId="31" xfId="0" applyFont="1" applyFill="1" applyBorder="1" applyAlignment="1">
      <alignment horizontal="left" vertical="center" wrapText="1"/>
    </xf>
    <xf numFmtId="0" fontId="47" fillId="0" borderId="32" xfId="0" applyFont="1" applyFill="1" applyBorder="1" applyAlignment="1">
      <alignment horizontal="left" vertical="center" wrapText="1"/>
    </xf>
    <xf numFmtId="0" fontId="47" fillId="0" borderId="25" xfId="0" applyFont="1" applyFill="1" applyBorder="1" applyAlignment="1">
      <alignment horizontal="left" vertical="center" wrapText="1"/>
    </xf>
    <xf numFmtId="0" fontId="47" fillId="0" borderId="26" xfId="0" applyFont="1" applyFill="1" applyBorder="1" applyAlignment="1">
      <alignment horizontal="left" vertical="center" wrapText="1"/>
    </xf>
    <xf numFmtId="0" fontId="46" fillId="35" borderId="17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0</xdr:rowOff>
    </xdr:from>
    <xdr:to>
      <xdr:col>2</xdr:col>
      <xdr:colOff>752475</xdr:colOff>
      <xdr:row>3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1657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a.gov.c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9"/>
  <sheetViews>
    <sheetView tabSelected="1" view="pageBreakPreview" zoomScale="80" zoomScaleNormal="80" zoomScaleSheetLayoutView="80" zoomScalePageLayoutView="80" workbookViewId="0" topLeftCell="A46">
      <selection activeCell="A1" sqref="A1"/>
    </sheetView>
  </sheetViews>
  <sheetFormatPr defaultColWidth="10.8515625" defaultRowHeight="15"/>
  <cols>
    <col min="1" max="1" width="4.28125" style="10" customWidth="1"/>
    <col min="2" max="2" width="16.140625" style="10" customWidth="1"/>
    <col min="3" max="3" width="55.28125" style="11" customWidth="1"/>
    <col min="4" max="4" width="17.57421875" style="12" customWidth="1"/>
    <col min="5" max="5" width="13.7109375" style="12" customWidth="1"/>
    <col min="6" max="6" width="14.8515625" style="12" customWidth="1"/>
    <col min="7" max="7" width="14.28125" style="12" customWidth="1"/>
    <col min="8" max="9" width="13.421875" style="13" customWidth="1"/>
    <col min="10" max="11" width="11.7109375" style="12" customWidth="1"/>
    <col min="12" max="12" width="22.8515625" style="12" customWidth="1"/>
    <col min="13" max="14" width="13.57421875" style="10" bestFit="1" customWidth="1"/>
    <col min="15" max="15" width="12.421875" style="10" bestFit="1" customWidth="1"/>
    <col min="16" max="16384" width="10.8515625" style="10" customWidth="1"/>
  </cols>
  <sheetData>
    <row r="1" ht="15.75"/>
    <row r="2" spans="2:12" ht="21" customHeight="1">
      <c r="B2" s="60" t="s">
        <v>59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2" ht="18">
      <c r="B3" s="61" t="s">
        <v>28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2:12" ht="28.5" customHeight="1">
      <c r="B4" s="62" t="s">
        <v>84</v>
      </c>
      <c r="C4" s="62"/>
      <c r="D4" s="62"/>
      <c r="E4" s="62"/>
      <c r="F4" s="62"/>
      <c r="G4" s="62"/>
      <c r="H4" s="62"/>
      <c r="I4" s="62"/>
      <c r="J4" s="62"/>
      <c r="K4" s="62"/>
      <c r="L4" s="62"/>
    </row>
    <row r="6" spans="2:3" ht="30.75" customHeight="1" thickBot="1">
      <c r="B6" s="63" t="s">
        <v>0</v>
      </c>
      <c r="C6" s="63"/>
    </row>
    <row r="7" spans="2:11" ht="22.5" customHeight="1">
      <c r="B7" s="34" t="s">
        <v>1</v>
      </c>
      <c r="C7" s="81" t="s">
        <v>59</v>
      </c>
      <c r="D7" s="81"/>
      <c r="E7" s="81"/>
      <c r="F7" s="82"/>
      <c r="G7" s="29"/>
      <c r="H7" s="78" t="s">
        <v>71</v>
      </c>
      <c r="I7" s="79"/>
      <c r="J7" s="79"/>
      <c r="K7" s="80"/>
    </row>
    <row r="8" spans="2:11" ht="21.75" customHeight="1">
      <c r="B8" s="35" t="s">
        <v>2</v>
      </c>
      <c r="C8" s="83" t="s">
        <v>29</v>
      </c>
      <c r="D8" s="83"/>
      <c r="E8" s="83"/>
      <c r="F8" s="84"/>
      <c r="G8" s="29"/>
      <c r="H8" s="90" t="s">
        <v>26</v>
      </c>
      <c r="I8" s="91"/>
      <c r="J8" s="91"/>
      <c r="K8" s="92"/>
    </row>
    <row r="9" spans="2:11" ht="19.5" customHeight="1">
      <c r="B9" s="35" t="s">
        <v>3</v>
      </c>
      <c r="C9" s="85" t="s">
        <v>30</v>
      </c>
      <c r="D9" s="85"/>
      <c r="E9" s="85"/>
      <c r="F9" s="86"/>
      <c r="G9" s="29"/>
      <c r="H9" s="90"/>
      <c r="I9" s="91"/>
      <c r="J9" s="91"/>
      <c r="K9" s="92"/>
    </row>
    <row r="10" spans="2:11" ht="23.25" customHeight="1">
      <c r="B10" s="35" t="s">
        <v>16</v>
      </c>
      <c r="C10" s="87" t="s">
        <v>31</v>
      </c>
      <c r="D10" s="87"/>
      <c r="E10" s="87"/>
      <c r="F10" s="88"/>
      <c r="G10" s="29"/>
      <c r="H10" s="90"/>
      <c r="I10" s="91"/>
      <c r="J10" s="91"/>
      <c r="K10" s="92"/>
    </row>
    <row r="11" spans="2:12" ht="114" customHeight="1" thickBot="1">
      <c r="B11" s="35" t="s">
        <v>19</v>
      </c>
      <c r="C11" s="96" t="s">
        <v>32</v>
      </c>
      <c r="D11" s="96"/>
      <c r="E11" s="96"/>
      <c r="F11" s="97"/>
      <c r="G11" s="29"/>
      <c r="H11" s="93"/>
      <c r="I11" s="94"/>
      <c r="J11" s="94"/>
      <c r="K11" s="95"/>
      <c r="L11" s="14"/>
    </row>
    <row r="12" spans="2:11" ht="15.75">
      <c r="B12" s="105" t="s">
        <v>4</v>
      </c>
      <c r="C12" s="96" t="s">
        <v>34</v>
      </c>
      <c r="D12" s="96"/>
      <c r="E12" s="96"/>
      <c r="F12" s="97"/>
      <c r="G12" s="30"/>
      <c r="H12" s="29"/>
      <c r="I12" s="29"/>
      <c r="J12" s="14"/>
      <c r="K12" s="14"/>
    </row>
    <row r="13" spans="2:12" ht="53.25" customHeight="1" thickBot="1">
      <c r="B13" s="105"/>
      <c r="C13" s="96" t="s">
        <v>33</v>
      </c>
      <c r="D13" s="96"/>
      <c r="E13" s="96"/>
      <c r="F13" s="97"/>
      <c r="G13" s="30"/>
      <c r="H13" s="29"/>
      <c r="I13" s="29"/>
      <c r="J13" s="14"/>
      <c r="K13" s="14"/>
      <c r="L13" s="14"/>
    </row>
    <row r="14" spans="2:11" ht="34.5" customHeight="1">
      <c r="B14" s="35" t="s">
        <v>5</v>
      </c>
      <c r="C14" s="73" t="s">
        <v>107</v>
      </c>
      <c r="D14" s="73"/>
      <c r="E14" s="73"/>
      <c r="F14" s="74"/>
      <c r="G14" s="29"/>
      <c r="H14" s="78" t="s">
        <v>86</v>
      </c>
      <c r="I14" s="79"/>
      <c r="J14" s="79"/>
      <c r="K14" s="80"/>
    </row>
    <row r="15" spans="2:14" ht="31.5" customHeight="1">
      <c r="B15" s="35" t="s">
        <v>22</v>
      </c>
      <c r="C15" s="69">
        <f>+I28+I49+D55</f>
        <v>1568549747</v>
      </c>
      <c r="D15" s="69"/>
      <c r="E15" s="69"/>
      <c r="F15" s="70"/>
      <c r="G15" s="29"/>
      <c r="H15" s="90" t="s">
        <v>25</v>
      </c>
      <c r="I15" s="91"/>
      <c r="J15" s="91"/>
      <c r="K15" s="92"/>
      <c r="M15" s="12">
        <f>2373934402</f>
        <v>2373934402</v>
      </c>
      <c r="N15" s="13">
        <f>+C15-M15</f>
        <v>-805384655</v>
      </c>
    </row>
    <row r="16" spans="2:14" ht="31.5" customHeight="1">
      <c r="B16" s="35" t="s">
        <v>65</v>
      </c>
      <c r="C16" s="71" t="s">
        <v>87</v>
      </c>
      <c r="D16" s="71"/>
      <c r="E16" s="71"/>
      <c r="F16" s="72"/>
      <c r="G16" s="29"/>
      <c r="H16" s="90"/>
      <c r="I16" s="91"/>
      <c r="J16" s="91"/>
      <c r="K16" s="92"/>
      <c r="M16" s="12"/>
      <c r="N16" s="13">
        <f>876340655-142848000-28608000</f>
        <v>704884655</v>
      </c>
    </row>
    <row r="17" spans="2:14" ht="51" customHeight="1">
      <c r="B17" s="35" t="s">
        <v>23</v>
      </c>
      <c r="C17" s="73" t="s">
        <v>88</v>
      </c>
      <c r="D17" s="73"/>
      <c r="E17" s="73"/>
      <c r="F17" s="74"/>
      <c r="G17" s="29"/>
      <c r="H17" s="90"/>
      <c r="I17" s="91"/>
      <c r="J17" s="91"/>
      <c r="K17" s="92"/>
      <c r="M17" s="12"/>
      <c r="N17" s="13">
        <f>+N15+N16</f>
        <v>-100500000</v>
      </c>
    </row>
    <row r="18" spans="2:13" ht="55.5" customHeight="1">
      <c r="B18" s="35" t="s">
        <v>24</v>
      </c>
      <c r="C18" s="73" t="s">
        <v>89</v>
      </c>
      <c r="D18" s="73"/>
      <c r="E18" s="73"/>
      <c r="F18" s="74"/>
      <c r="G18" s="29"/>
      <c r="H18" s="90"/>
      <c r="I18" s="91"/>
      <c r="J18" s="91"/>
      <c r="K18" s="92"/>
      <c r="M18" s="13"/>
    </row>
    <row r="19" spans="2:11" ht="60" customHeight="1" thickBot="1">
      <c r="B19" s="36" t="s">
        <v>18</v>
      </c>
      <c r="C19" s="67" t="s">
        <v>85</v>
      </c>
      <c r="D19" s="67"/>
      <c r="E19" s="67"/>
      <c r="F19" s="68"/>
      <c r="G19" s="29"/>
      <c r="H19" s="93"/>
      <c r="I19" s="94"/>
      <c r="J19" s="94"/>
      <c r="K19" s="95"/>
    </row>
    <row r="20" ht="16.5" thickBot="1"/>
    <row r="21" spans="2:12" ht="33.75" customHeight="1" thickBot="1">
      <c r="B21" s="49" t="s">
        <v>15</v>
      </c>
      <c r="C21" s="50"/>
      <c r="D21" s="51" t="s">
        <v>36</v>
      </c>
      <c r="E21" s="52"/>
      <c r="F21" s="52"/>
      <c r="G21" s="52"/>
      <c r="H21" s="52"/>
      <c r="I21" s="52"/>
      <c r="J21" s="52"/>
      <c r="K21" s="52"/>
      <c r="L21" s="53"/>
    </row>
    <row r="22" spans="2:12" s="5" customFormat="1" ht="64.5" customHeight="1" thickBot="1">
      <c r="B22" s="6" t="s">
        <v>27</v>
      </c>
      <c r="C22" s="7" t="s">
        <v>6</v>
      </c>
      <c r="D22" s="8" t="s">
        <v>17</v>
      </c>
      <c r="E22" s="8" t="s">
        <v>7</v>
      </c>
      <c r="F22" s="8" t="s">
        <v>8</v>
      </c>
      <c r="G22" s="8" t="s">
        <v>9</v>
      </c>
      <c r="H22" s="8" t="s">
        <v>10</v>
      </c>
      <c r="I22" s="8" t="s">
        <v>11</v>
      </c>
      <c r="J22" s="8" t="s">
        <v>12</v>
      </c>
      <c r="K22" s="8" t="s">
        <v>13</v>
      </c>
      <c r="L22" s="9" t="s">
        <v>14</v>
      </c>
    </row>
    <row r="23" spans="1:12" ht="22.5" customHeight="1">
      <c r="A23" s="20"/>
      <c r="B23" s="17">
        <v>14111500</v>
      </c>
      <c r="C23" s="54" t="s">
        <v>77</v>
      </c>
      <c r="D23" s="64" t="s">
        <v>90</v>
      </c>
      <c r="E23" s="64" t="s">
        <v>72</v>
      </c>
      <c r="F23" s="64" t="s">
        <v>60</v>
      </c>
      <c r="G23" s="64" t="s">
        <v>56</v>
      </c>
      <c r="H23" s="57">
        <v>15000000</v>
      </c>
      <c r="I23" s="64">
        <f>+H23</f>
        <v>15000000</v>
      </c>
      <c r="J23" s="64" t="s">
        <v>38</v>
      </c>
      <c r="K23" s="64" t="s">
        <v>38</v>
      </c>
      <c r="L23" s="75" t="s">
        <v>108</v>
      </c>
    </row>
    <row r="24" spans="1:12" ht="23.25" customHeight="1">
      <c r="A24" s="20"/>
      <c r="B24" s="17">
        <v>44121600</v>
      </c>
      <c r="C24" s="55"/>
      <c r="D24" s="65"/>
      <c r="E24" s="65"/>
      <c r="F24" s="65"/>
      <c r="G24" s="65"/>
      <c r="H24" s="58"/>
      <c r="I24" s="65"/>
      <c r="J24" s="65"/>
      <c r="K24" s="65"/>
      <c r="L24" s="76"/>
    </row>
    <row r="25" spans="1:12" ht="25.5" customHeight="1">
      <c r="A25" s="20"/>
      <c r="B25" s="17">
        <v>44121700</v>
      </c>
      <c r="C25" s="55"/>
      <c r="D25" s="65"/>
      <c r="E25" s="65"/>
      <c r="F25" s="65"/>
      <c r="G25" s="65"/>
      <c r="H25" s="58"/>
      <c r="I25" s="65"/>
      <c r="J25" s="65"/>
      <c r="K25" s="65"/>
      <c r="L25" s="76"/>
    </row>
    <row r="26" spans="1:12" ht="21.75" customHeight="1">
      <c r="A26" s="20"/>
      <c r="B26" s="17">
        <v>14111800</v>
      </c>
      <c r="C26" s="56"/>
      <c r="D26" s="66"/>
      <c r="E26" s="66"/>
      <c r="F26" s="66"/>
      <c r="G26" s="66"/>
      <c r="H26" s="59"/>
      <c r="I26" s="66"/>
      <c r="J26" s="66"/>
      <c r="K26" s="66"/>
      <c r="L26" s="77"/>
    </row>
    <row r="27" spans="2:14" ht="55.5" customHeight="1">
      <c r="B27" s="37">
        <v>43210000</v>
      </c>
      <c r="C27" s="18" t="s">
        <v>73</v>
      </c>
      <c r="D27" s="19" t="s">
        <v>91</v>
      </c>
      <c r="E27" s="19" t="s">
        <v>80</v>
      </c>
      <c r="F27" s="19" t="s">
        <v>60</v>
      </c>
      <c r="G27" s="19" t="s">
        <v>41</v>
      </c>
      <c r="H27" s="21">
        <v>20000000</v>
      </c>
      <c r="I27" s="21">
        <f>+H27</f>
        <v>20000000</v>
      </c>
      <c r="J27" s="19" t="s">
        <v>38</v>
      </c>
      <c r="K27" s="19" t="s">
        <v>38</v>
      </c>
      <c r="L27" s="16" t="s">
        <v>108</v>
      </c>
      <c r="N27" s="13"/>
    </row>
    <row r="28" spans="2:14" ht="16.5" thickBot="1">
      <c r="B28" s="15"/>
      <c r="C28" s="22"/>
      <c r="D28" s="23"/>
      <c r="E28" s="23"/>
      <c r="F28" s="23"/>
      <c r="G28" s="23"/>
      <c r="H28" s="24"/>
      <c r="I28" s="32">
        <f>SUM(I23:I27)</f>
        <v>35000000</v>
      </c>
      <c r="J28" s="23"/>
      <c r="K28" s="23"/>
      <c r="L28" s="25"/>
      <c r="N28" s="13"/>
    </row>
    <row r="29" ht="16.5" thickBot="1">
      <c r="N29" s="13"/>
    </row>
    <row r="30" spans="2:14" ht="32.25" customHeight="1" thickBot="1">
      <c r="B30" s="49" t="s">
        <v>15</v>
      </c>
      <c r="C30" s="53"/>
      <c r="D30" s="52" t="s">
        <v>37</v>
      </c>
      <c r="E30" s="52"/>
      <c r="F30" s="52"/>
      <c r="G30" s="52"/>
      <c r="H30" s="52"/>
      <c r="I30" s="52"/>
      <c r="J30" s="52"/>
      <c r="K30" s="52"/>
      <c r="L30" s="53"/>
      <c r="N30" s="13"/>
    </row>
    <row r="31" spans="2:14" s="5" customFormat="1" ht="87.75" customHeight="1" thickBot="1">
      <c r="B31" s="6" t="s">
        <v>27</v>
      </c>
      <c r="C31" s="7" t="s">
        <v>6</v>
      </c>
      <c r="D31" s="8" t="s">
        <v>17</v>
      </c>
      <c r="E31" s="8" t="s">
        <v>7</v>
      </c>
      <c r="F31" s="8" t="s">
        <v>8</v>
      </c>
      <c r="G31" s="8" t="s">
        <v>9</v>
      </c>
      <c r="H31" s="8" t="s">
        <v>10</v>
      </c>
      <c r="I31" s="8" t="s">
        <v>11</v>
      </c>
      <c r="J31" s="8" t="s">
        <v>12</v>
      </c>
      <c r="K31" s="8" t="s">
        <v>13</v>
      </c>
      <c r="L31" s="9" t="s">
        <v>14</v>
      </c>
      <c r="N31" s="13"/>
    </row>
    <row r="32" spans="2:14" ht="68.25" customHeight="1">
      <c r="B32" s="37">
        <v>80110000</v>
      </c>
      <c r="C32" s="42" t="s">
        <v>78</v>
      </c>
      <c r="D32" s="47" t="s">
        <v>98</v>
      </c>
      <c r="E32" s="26" t="s">
        <v>42</v>
      </c>
      <c r="F32" s="26" t="s">
        <v>60</v>
      </c>
      <c r="G32" s="26" t="s">
        <v>53</v>
      </c>
      <c r="H32" s="21">
        <f>2968000*12</f>
        <v>35616000</v>
      </c>
      <c r="I32" s="21">
        <f>+H32</f>
        <v>35616000</v>
      </c>
      <c r="J32" s="26" t="s">
        <v>38</v>
      </c>
      <c r="K32" s="26" t="s">
        <v>38</v>
      </c>
      <c r="L32" s="41" t="s">
        <v>108</v>
      </c>
      <c r="N32" s="12" t="s">
        <v>100</v>
      </c>
    </row>
    <row r="33" spans="1:14" ht="77.25" customHeight="1">
      <c r="A33" s="20"/>
      <c r="B33" s="37">
        <v>80110000</v>
      </c>
      <c r="C33" s="42" t="s">
        <v>67</v>
      </c>
      <c r="D33" s="47" t="s">
        <v>98</v>
      </c>
      <c r="E33" s="26" t="s">
        <v>42</v>
      </c>
      <c r="F33" s="40" t="s">
        <v>60</v>
      </c>
      <c r="G33" s="26" t="s">
        <v>41</v>
      </c>
      <c r="H33" s="21">
        <f>2968000*12</f>
        <v>35616000</v>
      </c>
      <c r="I33" s="21">
        <f>+H33</f>
        <v>35616000</v>
      </c>
      <c r="J33" s="26" t="s">
        <v>38</v>
      </c>
      <c r="K33" s="26" t="s">
        <v>38</v>
      </c>
      <c r="L33" s="41" t="s">
        <v>108</v>
      </c>
      <c r="N33" s="13" t="s">
        <v>101</v>
      </c>
    </row>
    <row r="34" spans="1:14" ht="77.25" customHeight="1">
      <c r="A34" s="20"/>
      <c r="B34" s="37">
        <v>80110000</v>
      </c>
      <c r="C34" s="42" t="s">
        <v>74</v>
      </c>
      <c r="D34" s="47" t="s">
        <v>98</v>
      </c>
      <c r="E34" s="26" t="s">
        <v>42</v>
      </c>
      <c r="F34" s="26" t="s">
        <v>60</v>
      </c>
      <c r="G34" s="26" t="s">
        <v>41</v>
      </c>
      <c r="H34" s="21">
        <f>2968000*12</f>
        <v>35616000</v>
      </c>
      <c r="I34" s="21">
        <f>+H34</f>
        <v>35616000</v>
      </c>
      <c r="J34" s="26" t="s">
        <v>38</v>
      </c>
      <c r="K34" s="26" t="s">
        <v>38</v>
      </c>
      <c r="L34" s="41" t="s">
        <v>108</v>
      </c>
      <c r="N34" s="13" t="s">
        <v>102</v>
      </c>
    </row>
    <row r="35" spans="2:14" ht="47.25">
      <c r="B35" s="37">
        <v>80110000</v>
      </c>
      <c r="C35" s="42" t="s">
        <v>68</v>
      </c>
      <c r="D35" s="47" t="s">
        <v>97</v>
      </c>
      <c r="E35" s="26" t="s">
        <v>57</v>
      </c>
      <c r="F35" s="40" t="s">
        <v>60</v>
      </c>
      <c r="G35" s="26" t="s">
        <v>53</v>
      </c>
      <c r="H35" s="21">
        <f>1500000*12</f>
        <v>18000000</v>
      </c>
      <c r="I35" s="21">
        <f>+H35</f>
        <v>18000000</v>
      </c>
      <c r="J35" s="26" t="s">
        <v>38</v>
      </c>
      <c r="K35" s="26" t="s">
        <v>38</v>
      </c>
      <c r="L35" s="41" t="s">
        <v>108</v>
      </c>
      <c r="N35" s="13" t="s">
        <v>103</v>
      </c>
    </row>
    <row r="36" spans="2:14" ht="47.25">
      <c r="B36" s="37">
        <v>80110000</v>
      </c>
      <c r="C36" s="42" t="s">
        <v>93</v>
      </c>
      <c r="D36" s="47" t="s">
        <v>97</v>
      </c>
      <c r="E36" s="26" t="s">
        <v>57</v>
      </c>
      <c r="F36" s="40" t="s">
        <v>60</v>
      </c>
      <c r="G36" s="26" t="s">
        <v>53</v>
      </c>
      <c r="H36" s="21">
        <v>38000000</v>
      </c>
      <c r="I36" s="21">
        <f>+H36</f>
        <v>38000000</v>
      </c>
      <c r="J36" s="26" t="s">
        <v>38</v>
      </c>
      <c r="K36" s="26" t="s">
        <v>38</v>
      </c>
      <c r="L36" s="41" t="s">
        <v>108</v>
      </c>
      <c r="N36" s="13" t="s">
        <v>104</v>
      </c>
    </row>
    <row r="37" spans="1:14" ht="78.75">
      <c r="A37" s="20"/>
      <c r="B37" s="37">
        <v>80110000</v>
      </c>
      <c r="C37" s="42" t="s">
        <v>92</v>
      </c>
      <c r="D37" s="47" t="s">
        <v>98</v>
      </c>
      <c r="E37" s="26" t="s">
        <v>42</v>
      </c>
      <c r="F37" s="40" t="s">
        <v>60</v>
      </c>
      <c r="G37" s="26" t="s">
        <v>79</v>
      </c>
      <c r="H37" s="21">
        <f>2384000*12</f>
        <v>28608000</v>
      </c>
      <c r="I37" s="21">
        <f>+H37</f>
        <v>28608000</v>
      </c>
      <c r="J37" s="26" t="s">
        <v>38</v>
      </c>
      <c r="K37" s="26" t="s">
        <v>38</v>
      </c>
      <c r="L37" s="41" t="s">
        <v>108</v>
      </c>
      <c r="M37" s="13"/>
      <c r="N37" s="13" t="s">
        <v>105</v>
      </c>
    </row>
    <row r="38" spans="1:14" ht="47.25">
      <c r="A38" s="20"/>
      <c r="B38" s="43">
        <v>93140000</v>
      </c>
      <c r="C38" s="42" t="s">
        <v>51</v>
      </c>
      <c r="D38" s="47" t="s">
        <v>97</v>
      </c>
      <c r="E38" s="26" t="s">
        <v>99</v>
      </c>
      <c r="F38" s="26" t="s">
        <v>60</v>
      </c>
      <c r="G38" s="26" t="s">
        <v>64</v>
      </c>
      <c r="H38" s="44">
        <v>10000000</v>
      </c>
      <c r="I38" s="21">
        <f aca="true" t="shared" si="0" ref="I38:I46">+H38</f>
        <v>10000000</v>
      </c>
      <c r="J38" s="26" t="s">
        <v>38</v>
      </c>
      <c r="K38" s="26" t="s">
        <v>38</v>
      </c>
      <c r="L38" s="41" t="s">
        <v>108</v>
      </c>
      <c r="M38" s="13"/>
      <c r="N38" s="13"/>
    </row>
    <row r="39" spans="1:13" ht="47.25">
      <c r="A39" s="20"/>
      <c r="B39" s="43">
        <v>86101705</v>
      </c>
      <c r="C39" s="42" t="s">
        <v>96</v>
      </c>
      <c r="D39" s="47" t="s">
        <v>97</v>
      </c>
      <c r="E39" s="26" t="s">
        <v>99</v>
      </c>
      <c r="F39" s="26" t="s">
        <v>60</v>
      </c>
      <c r="G39" s="26" t="s">
        <v>64</v>
      </c>
      <c r="H39" s="44">
        <v>10000000</v>
      </c>
      <c r="I39" s="21">
        <f t="shared" si="0"/>
        <v>10000000</v>
      </c>
      <c r="J39" s="26" t="s">
        <v>38</v>
      </c>
      <c r="K39" s="26" t="s">
        <v>38</v>
      </c>
      <c r="L39" s="41" t="s">
        <v>108</v>
      </c>
      <c r="M39" s="13"/>
    </row>
    <row r="40" spans="1:12" ht="78.75">
      <c r="A40" s="20"/>
      <c r="B40" s="37">
        <v>78000000</v>
      </c>
      <c r="C40" s="42" t="s">
        <v>70</v>
      </c>
      <c r="D40" s="47" t="s">
        <v>98</v>
      </c>
      <c r="E40" s="26" t="s">
        <v>42</v>
      </c>
      <c r="F40" s="26" t="s">
        <v>60</v>
      </c>
      <c r="G40" s="26" t="s">
        <v>41</v>
      </c>
      <c r="H40" s="44">
        <v>5000000</v>
      </c>
      <c r="I40" s="21">
        <f t="shared" si="0"/>
        <v>5000000</v>
      </c>
      <c r="J40" s="26" t="s">
        <v>38</v>
      </c>
      <c r="K40" s="26" t="s">
        <v>38</v>
      </c>
      <c r="L40" s="41" t="s">
        <v>108</v>
      </c>
    </row>
    <row r="41" spans="1:15" ht="78.75">
      <c r="A41" s="20"/>
      <c r="B41" s="37">
        <v>78000000</v>
      </c>
      <c r="C41" s="42" t="s">
        <v>69</v>
      </c>
      <c r="D41" s="47" t="s">
        <v>98</v>
      </c>
      <c r="E41" s="26" t="s">
        <v>42</v>
      </c>
      <c r="F41" s="26" t="s">
        <v>60</v>
      </c>
      <c r="G41" s="26" t="s">
        <v>41</v>
      </c>
      <c r="H41" s="44">
        <v>10000000</v>
      </c>
      <c r="I41" s="21">
        <f t="shared" si="0"/>
        <v>10000000</v>
      </c>
      <c r="J41" s="26" t="s">
        <v>38</v>
      </c>
      <c r="K41" s="26" t="s">
        <v>38</v>
      </c>
      <c r="L41" s="41" t="s">
        <v>108</v>
      </c>
      <c r="N41" s="10" t="s">
        <v>106</v>
      </c>
      <c r="O41" s="21">
        <f>H41/11.5</f>
        <v>869565.2173913043</v>
      </c>
    </row>
    <row r="42" spans="1:12" ht="47.25">
      <c r="A42" s="20"/>
      <c r="B42" s="37">
        <v>83100000</v>
      </c>
      <c r="C42" s="42" t="s">
        <v>63</v>
      </c>
      <c r="D42" s="47" t="s">
        <v>98</v>
      </c>
      <c r="E42" s="26" t="s">
        <v>39</v>
      </c>
      <c r="F42" s="26" t="s">
        <v>60</v>
      </c>
      <c r="G42" s="26" t="s">
        <v>64</v>
      </c>
      <c r="H42" s="44">
        <v>3000000</v>
      </c>
      <c r="I42" s="21">
        <f t="shared" si="0"/>
        <v>3000000</v>
      </c>
      <c r="J42" s="26" t="s">
        <v>38</v>
      </c>
      <c r="K42" s="26" t="s">
        <v>38</v>
      </c>
      <c r="L42" s="41" t="s">
        <v>108</v>
      </c>
    </row>
    <row r="43" spans="1:12" ht="47.25">
      <c r="A43" s="20"/>
      <c r="B43" s="37">
        <v>84000000</v>
      </c>
      <c r="C43" s="42" t="s">
        <v>52</v>
      </c>
      <c r="D43" s="48" t="s">
        <v>98</v>
      </c>
      <c r="E43" s="26" t="s">
        <v>39</v>
      </c>
      <c r="F43" s="26" t="s">
        <v>60</v>
      </c>
      <c r="G43" s="26" t="s">
        <v>64</v>
      </c>
      <c r="H43" s="44">
        <v>25000000</v>
      </c>
      <c r="I43" s="21">
        <f t="shared" si="0"/>
        <v>25000000</v>
      </c>
      <c r="J43" s="26" t="s">
        <v>38</v>
      </c>
      <c r="K43" s="26" t="s">
        <v>38</v>
      </c>
      <c r="L43" s="26" t="s">
        <v>108</v>
      </c>
    </row>
    <row r="44" spans="1:12" ht="47.25">
      <c r="A44" s="20"/>
      <c r="B44" s="37">
        <v>55101519</v>
      </c>
      <c r="C44" s="28" t="s">
        <v>94</v>
      </c>
      <c r="D44" s="48" t="s">
        <v>97</v>
      </c>
      <c r="E44" s="26" t="s">
        <v>57</v>
      </c>
      <c r="F44" s="26" t="s">
        <v>60</v>
      </c>
      <c r="G44" s="26" t="s">
        <v>64</v>
      </c>
      <c r="H44" s="44">
        <v>5000000</v>
      </c>
      <c r="I44" s="21">
        <f t="shared" si="0"/>
        <v>5000000</v>
      </c>
      <c r="J44" s="26" t="s">
        <v>38</v>
      </c>
      <c r="K44" s="26" t="s">
        <v>38</v>
      </c>
      <c r="L44" s="26" t="s">
        <v>108</v>
      </c>
    </row>
    <row r="45" spans="1:12" ht="47.25">
      <c r="A45" s="20"/>
      <c r="B45" s="37">
        <v>43212201</v>
      </c>
      <c r="C45" s="42" t="s">
        <v>95</v>
      </c>
      <c r="D45" s="48" t="s">
        <v>98</v>
      </c>
      <c r="E45" s="26" t="s">
        <v>39</v>
      </c>
      <c r="F45" s="26" t="s">
        <v>60</v>
      </c>
      <c r="G45" s="26" t="s">
        <v>64</v>
      </c>
      <c r="H45" s="44">
        <v>5000000</v>
      </c>
      <c r="I45" s="21">
        <f t="shared" si="0"/>
        <v>5000000</v>
      </c>
      <c r="J45" s="26" t="s">
        <v>38</v>
      </c>
      <c r="K45" s="26" t="s">
        <v>38</v>
      </c>
      <c r="L45" s="26" t="s">
        <v>108</v>
      </c>
    </row>
    <row r="46" spans="1:12" ht="84.75" customHeight="1">
      <c r="A46" s="20"/>
      <c r="B46" s="37">
        <v>84120000</v>
      </c>
      <c r="C46" s="42" t="s">
        <v>50</v>
      </c>
      <c r="D46" s="47" t="s">
        <v>98</v>
      </c>
      <c r="E46" s="26" t="s">
        <v>39</v>
      </c>
      <c r="F46" s="26" t="s">
        <v>60</v>
      </c>
      <c r="G46" s="26" t="s">
        <v>64</v>
      </c>
      <c r="H46" s="44">
        <v>14093747</v>
      </c>
      <c r="I46" s="21">
        <f t="shared" si="0"/>
        <v>14093747</v>
      </c>
      <c r="J46" s="26" t="s">
        <v>38</v>
      </c>
      <c r="K46" s="26" t="s">
        <v>38</v>
      </c>
      <c r="L46" s="41" t="s">
        <v>108</v>
      </c>
    </row>
    <row r="47" spans="1:12" ht="67.5" customHeight="1">
      <c r="A47" s="20"/>
      <c r="B47" s="37">
        <v>80110000</v>
      </c>
      <c r="C47" s="42" t="s">
        <v>75</v>
      </c>
      <c r="D47" s="47" t="s">
        <v>98</v>
      </c>
      <c r="E47" s="26" t="s">
        <v>61</v>
      </c>
      <c r="F47" s="26" t="s">
        <v>60</v>
      </c>
      <c r="G47" s="26" t="s">
        <v>41</v>
      </c>
      <c r="H47" s="45">
        <v>10000000</v>
      </c>
      <c r="I47" s="21">
        <f>+H47</f>
        <v>10000000</v>
      </c>
      <c r="J47" s="26" t="s">
        <v>38</v>
      </c>
      <c r="K47" s="26" t="s">
        <v>38</v>
      </c>
      <c r="L47" s="41" t="s">
        <v>108</v>
      </c>
    </row>
    <row r="48" spans="1:12" ht="47.25">
      <c r="A48" s="20"/>
      <c r="B48" s="43" t="s">
        <v>58</v>
      </c>
      <c r="C48" s="42" t="s">
        <v>62</v>
      </c>
      <c r="D48" s="47" t="s">
        <v>98</v>
      </c>
      <c r="E48" s="26" t="s">
        <v>42</v>
      </c>
      <c r="F48" s="26" t="s">
        <v>60</v>
      </c>
      <c r="G48" s="26" t="s">
        <v>64</v>
      </c>
      <c r="H48" s="44">
        <v>5000000</v>
      </c>
      <c r="I48" s="21">
        <f>+H48</f>
        <v>5000000</v>
      </c>
      <c r="J48" s="26" t="s">
        <v>38</v>
      </c>
      <c r="K48" s="26" t="s">
        <v>38</v>
      </c>
      <c r="L48" s="41" t="s">
        <v>108</v>
      </c>
    </row>
    <row r="49" spans="2:12" ht="16.5" thickBot="1">
      <c r="B49" s="15"/>
      <c r="C49" s="22"/>
      <c r="D49" s="23"/>
      <c r="E49" s="23"/>
      <c r="F49" s="23"/>
      <c r="G49" s="23"/>
      <c r="H49" s="24"/>
      <c r="I49" s="31">
        <f>SUM(I32:I48)</f>
        <v>293549747</v>
      </c>
      <c r="J49" s="23"/>
      <c r="K49" s="23"/>
      <c r="L49" s="24"/>
    </row>
    <row r="50" ht="16.5" thickBot="1"/>
    <row r="51" spans="2:12" ht="35.25" customHeight="1" thickBot="1">
      <c r="B51" s="49" t="s">
        <v>20</v>
      </c>
      <c r="C51" s="100"/>
      <c r="D51" s="101"/>
      <c r="E51" s="102"/>
      <c r="F51" s="102"/>
      <c r="G51" s="103"/>
      <c r="H51" s="103"/>
      <c r="I51" s="103"/>
      <c r="J51" s="103"/>
      <c r="K51" s="103"/>
      <c r="L51" s="104"/>
    </row>
    <row r="52" spans="3:6" ht="47.25" customHeight="1">
      <c r="C52" s="27" t="s">
        <v>6</v>
      </c>
      <c r="D52" s="27" t="s">
        <v>21</v>
      </c>
      <c r="E52" s="99" t="s">
        <v>14</v>
      </c>
      <c r="F52" s="99"/>
    </row>
    <row r="53" spans="3:6" ht="47.25">
      <c r="C53" s="38" t="s">
        <v>76</v>
      </c>
      <c r="D53" s="46">
        <v>1040000000</v>
      </c>
      <c r="E53" s="98" t="s">
        <v>108</v>
      </c>
      <c r="F53" s="98"/>
    </row>
    <row r="54" spans="3:6" ht="31.5">
      <c r="C54" s="38" t="s">
        <v>66</v>
      </c>
      <c r="D54" s="46">
        <v>200000000</v>
      </c>
      <c r="E54" s="98" t="s">
        <v>108</v>
      </c>
      <c r="F54" s="98"/>
    </row>
    <row r="55" ht="15.75">
      <c r="D55" s="33">
        <f>SUM(D53:D54)</f>
        <v>1240000000</v>
      </c>
    </row>
    <row r="58" spans="2:4" ht="15.75">
      <c r="B58" s="39" t="s">
        <v>81</v>
      </c>
      <c r="C58" s="89" t="s">
        <v>83</v>
      </c>
      <c r="D58" s="89"/>
    </row>
    <row r="59" spans="2:4" ht="18.75" customHeight="1">
      <c r="B59" s="28" t="s">
        <v>82</v>
      </c>
      <c r="C59" s="89" t="s">
        <v>109</v>
      </c>
      <c r="D59" s="89"/>
    </row>
  </sheetData>
  <sheetProtection/>
  <mergeCells count="43">
    <mergeCell ref="C58:D58"/>
    <mergeCell ref="C59:D59"/>
    <mergeCell ref="H8:K11"/>
    <mergeCell ref="H15:K19"/>
    <mergeCell ref="H14:K14"/>
    <mergeCell ref="C11:F11"/>
    <mergeCell ref="C12:F12"/>
    <mergeCell ref="C13:F13"/>
    <mergeCell ref="E53:F53"/>
    <mergeCell ref="E54:F54"/>
    <mergeCell ref="C17:F17"/>
    <mergeCell ref="C18:F18"/>
    <mergeCell ref="E52:F52"/>
    <mergeCell ref="B51:C51"/>
    <mergeCell ref="D51:L51"/>
    <mergeCell ref="B12:B13"/>
    <mergeCell ref="H7:K7"/>
    <mergeCell ref="C7:F7"/>
    <mergeCell ref="C8:F8"/>
    <mergeCell ref="C9:F9"/>
    <mergeCell ref="C10:F10"/>
    <mergeCell ref="B2:L2"/>
    <mergeCell ref="B3:L3"/>
    <mergeCell ref="B4:L4"/>
    <mergeCell ref="B6:C6"/>
    <mergeCell ref="I23:I26"/>
    <mergeCell ref="J23:J26"/>
    <mergeCell ref="K23:K26"/>
    <mergeCell ref="C19:F19"/>
    <mergeCell ref="E23:E26"/>
    <mergeCell ref="F23:F26"/>
    <mergeCell ref="G23:G26"/>
    <mergeCell ref="C15:F15"/>
    <mergeCell ref="C16:F16"/>
    <mergeCell ref="D23:D26"/>
    <mergeCell ref="C14:F14"/>
    <mergeCell ref="L23:L26"/>
    <mergeCell ref="B21:C21"/>
    <mergeCell ref="D21:L21"/>
    <mergeCell ref="C23:C26"/>
    <mergeCell ref="H23:H26"/>
    <mergeCell ref="B30:C30"/>
    <mergeCell ref="D30:L30"/>
  </mergeCells>
  <hyperlinks>
    <hyperlink ref="C10" r:id="rId1" display="www.edua.gov.co"/>
  </hyperlinks>
  <printOptions horizontalCentered="1"/>
  <pageMargins left="0.7" right="0.7" top="0.75" bottom="0.75" header="0.3" footer="0.3"/>
  <pageSetup horizontalDpi="600" verticalDpi="600" orientation="landscape" paperSize="126" scale="70" r:id="rId3"/>
  <headerFooter>
    <oddFooter>&amp;CPágina &amp;P de &amp;F</oddFooter>
  </headerFooter>
  <rowBreaks count="3" manualBreakCount="3">
    <brk id="20" max="255" man="1"/>
    <brk id="28" max="255" man="1"/>
    <brk id="4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K8"/>
  <sheetViews>
    <sheetView zoomScalePageLayoutView="0" workbookViewId="0" topLeftCell="A1">
      <selection activeCell="B15" sqref="B15"/>
    </sheetView>
  </sheetViews>
  <sheetFormatPr defaultColWidth="11.421875" defaultRowHeight="15"/>
  <cols>
    <col min="2" max="2" width="37.7109375" style="0" customWidth="1"/>
    <col min="11" max="11" width="42.140625" style="0" customWidth="1"/>
  </cols>
  <sheetData>
    <row r="6" spans="2:11" ht="60">
      <c r="B6" s="1" t="s">
        <v>43</v>
      </c>
      <c r="C6" s="2" t="s">
        <v>54</v>
      </c>
      <c r="D6" s="2" t="s">
        <v>44</v>
      </c>
      <c r="E6" s="2" t="s">
        <v>40</v>
      </c>
      <c r="F6" s="2" t="s">
        <v>41</v>
      </c>
      <c r="G6" s="3">
        <v>400000000</v>
      </c>
      <c r="H6" s="3">
        <f>+G6</f>
        <v>400000000</v>
      </c>
      <c r="I6" s="2" t="s">
        <v>38</v>
      </c>
      <c r="J6" s="2" t="s">
        <v>38</v>
      </c>
      <c r="K6" s="4" t="s">
        <v>35</v>
      </c>
    </row>
    <row r="7" spans="2:11" ht="60">
      <c r="B7" s="1" t="s">
        <v>45</v>
      </c>
      <c r="C7" s="2" t="s">
        <v>55</v>
      </c>
      <c r="D7" s="2" t="s">
        <v>46</v>
      </c>
      <c r="E7" s="2" t="s">
        <v>47</v>
      </c>
      <c r="F7" s="2" t="s">
        <v>41</v>
      </c>
      <c r="G7" s="3">
        <v>1500000000</v>
      </c>
      <c r="H7" s="3">
        <f>+G7</f>
        <v>1500000000</v>
      </c>
      <c r="I7" s="2" t="s">
        <v>38</v>
      </c>
      <c r="J7" s="2" t="s">
        <v>38</v>
      </c>
      <c r="K7" s="4" t="s">
        <v>35</v>
      </c>
    </row>
    <row r="8" spans="2:11" ht="90">
      <c r="B8" s="1" t="s">
        <v>49</v>
      </c>
      <c r="C8" s="2" t="s">
        <v>55</v>
      </c>
      <c r="D8" s="2" t="s">
        <v>48</v>
      </c>
      <c r="E8" s="2" t="s">
        <v>40</v>
      </c>
      <c r="F8" s="2" t="s">
        <v>41</v>
      </c>
      <c r="G8" s="3">
        <v>2000000000</v>
      </c>
      <c r="H8" s="3">
        <f>+G8</f>
        <v>2000000000</v>
      </c>
      <c r="I8" s="2" t="s">
        <v>38</v>
      </c>
      <c r="J8" s="2" t="s">
        <v>38</v>
      </c>
      <c r="K8" s="4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aux_juridico</cp:lastModifiedBy>
  <cp:lastPrinted>2020-01-14T22:29:53Z</cp:lastPrinted>
  <dcterms:created xsi:type="dcterms:W3CDTF">2012-12-10T15:58:41Z</dcterms:created>
  <dcterms:modified xsi:type="dcterms:W3CDTF">2020-01-15T14:27:07Z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