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EP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<sst xmlns="http://schemas.openxmlformats.org/spreadsheetml/2006/main" count="89" uniqueCount="69">
  <si>
    <t>EMPRESA DEDESARROLLO URBANO LTDA EDUA</t>
  </si>
  <si>
    <t>NIT. 890.001.424-3</t>
  </si>
  <si>
    <t>EJECUCIÓN PRESUPUESTAL DE INGRESOS SEPTIEMBRE DE 2019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</si>
  <si>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</si>
  <si>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</si>
  <si>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</si>
  <si>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</si>
  <si>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</si>
  <si>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</si>
  <si>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</si>
  <si>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</si>
  <si>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</si>
  <si>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</si>
  <si>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</si>
  <si>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</si>
  <si>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</si>
  <si>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</si>
  <si>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</si>
  <si>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</si>
  <si>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</si>
  <si>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</si>
  <si>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</si>
  <si>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</si>
  <si>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</si>
  <si>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</si>
  <si>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</si>
  <si>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</si>
  <si>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</si>
  <si>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</si>
  <si>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</si>
  <si>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</si>
  <si>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</si>
  <si>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</si>
  <si>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No. 016 de 2012 - INMOBILIARIA</t>
  </si>
  <si>
    <t>1.1.02.98</t>
  </si>
  <si>
    <t>Otros Ingresos No Tributarios</t>
  </si>
  <si>
    <t>1.1.02.98.98</t>
  </si>
  <si>
    <t>Otros Ingresos No Tributarios no especificados</t>
  </si>
  <si>
    <t>1.1.02.98.98.02</t>
  </si>
  <si>
    <t>Contrato interadministrativo No. 004 de 2017 - INFRAESTRUCTURA</t>
  </si>
  <si>
    <t>1.1.02.98.98.12</t>
  </si>
  <si>
    <t>Secretaria de Transito y Transporte Armenia</t>
  </si>
  <si>
    <t>1.1.02.98.98.10</t>
  </si>
  <si>
    <t>Otros Contratos Interadministrativos (Gestión Gerencial)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</si>
  <si>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</si>
  <si>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</si>
  <si>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</si>
  <si>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</si>
  <si>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</si>
  <si>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</si>
  <si>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</si>
  <si>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</si>
  <si>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</si>
  <si>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</si>
  <si>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</si>
  <si>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</si>
  <si>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</si>
  <si>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</si>
  <si>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</si>
  <si>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</si>
  <si>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</si>
  <si>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2018</t>
  </si>
  <si>
    <t>1.3.01.01</t>
  </si>
  <si>
    <t>REVISO</t>
  </si>
  <si>
    <t>ELABORO</t>
  </si>
  <si>
    <t>JULIAN MAURICIO JARA MORALES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</si>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</sst>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0" fillId="0" borderId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4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164" fontId="20" fillId="33" borderId="28" xfId="0" applyNumberFormat="1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164" fontId="20" fillId="33" borderId="25" xfId="0" applyNumberFormat="1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/>
    </xf>
    <xf numFmtId="164" fontId="20" fillId="33" borderId="31" xfId="0" applyNumberFormat="1" applyFont="1" applyFill="1" applyBorder="1" applyAlignment="1">
      <alignment horizontal="center" vertical="center"/>
    </xf>
    <xf numFmtId="164" fontId="20" fillId="33" borderId="31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left"/>
    </xf>
    <xf numFmtId="0" fontId="20" fillId="34" borderId="34" xfId="0" applyFont="1" applyFill="1" applyBorder="1" applyAlignment="1">
      <alignment/>
    </xf>
    <xf numFmtId="0" fontId="20" fillId="34" borderId="34" xfId="0" applyFont="1" applyFill="1" applyBorder="1" applyAlignment="1">
      <alignment horizontal="center"/>
    </xf>
    <xf numFmtId="164" fontId="20" fillId="34" borderId="34" xfId="49" applyNumberFormat="1" applyFont="1" applyFill="1" applyBorder="1" applyAlignment="1">
      <alignment/>
    </xf>
    <xf numFmtId="165" fontId="20" fillId="34" borderId="34" xfId="49" applyFont="1" applyFill="1" applyBorder="1" applyAlignment="1">
      <alignment/>
    </xf>
    <xf numFmtId="10" fontId="20" fillId="34" borderId="35" xfId="53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64" fontId="19" fillId="0" borderId="25" xfId="49" applyNumberFormat="1" applyFont="1" applyFill="1" applyBorder="1" applyAlignment="1">
      <alignment/>
    </xf>
    <xf numFmtId="165" fontId="19" fillId="0" borderId="25" xfId="49" applyFont="1" applyFill="1" applyBorder="1" applyAlignment="1">
      <alignment/>
    </xf>
    <xf numFmtId="2" fontId="19" fillId="0" borderId="25" xfId="49" applyNumberFormat="1" applyFont="1" applyFill="1" applyBorder="1" applyAlignment="1">
      <alignment/>
    </xf>
    <xf numFmtId="10" fontId="19" fillId="0" borderId="29" xfId="53" applyNumberFormat="1" applyFont="1" applyFill="1" applyBorder="1" applyAlignment="1">
      <alignment/>
    </xf>
    <xf numFmtId="0" fontId="20" fillId="34" borderId="36" xfId="0" applyFont="1" applyFill="1" applyBorder="1" applyAlignment="1">
      <alignment horizontal="left"/>
    </xf>
    <xf numFmtId="0" fontId="20" fillId="34" borderId="37" xfId="0" applyFont="1" applyFill="1" applyBorder="1" applyAlignment="1">
      <alignment/>
    </xf>
    <xf numFmtId="0" fontId="20" fillId="34" borderId="37" xfId="0" applyFont="1" applyFill="1" applyBorder="1" applyAlignment="1">
      <alignment horizontal="center"/>
    </xf>
    <xf numFmtId="164" fontId="20" fillId="34" borderId="37" xfId="49" applyNumberFormat="1" applyFont="1" applyFill="1" applyBorder="1" applyAlignment="1">
      <alignment/>
    </xf>
    <xf numFmtId="164" fontId="20" fillId="34" borderId="38" xfId="49" applyNumberFormat="1" applyFont="1" applyFill="1" applyBorder="1" applyAlignment="1">
      <alignment/>
    </xf>
    <xf numFmtId="0" fontId="20" fillId="34" borderId="39" xfId="0" applyFont="1" applyFill="1" applyBorder="1" applyAlignment="1">
      <alignment/>
    </xf>
    <xf numFmtId="0" fontId="20" fillId="34" borderId="40" xfId="0" applyFont="1" applyFill="1" applyBorder="1" applyAlignment="1">
      <alignment/>
    </xf>
    <xf numFmtId="0" fontId="20" fillId="34" borderId="40" xfId="0" applyFont="1" applyFill="1" applyBorder="1" applyAlignment="1">
      <alignment horizontal="center"/>
    </xf>
    <xf numFmtId="164" fontId="20" fillId="34" borderId="40" xfId="49" applyNumberFormat="1" applyFont="1" applyFill="1" applyBorder="1" applyAlignment="1">
      <alignment/>
    </xf>
    <xf numFmtId="165" fontId="20" fillId="34" borderId="40" xfId="49" applyFont="1" applyFill="1" applyBorder="1" applyAlignment="1">
      <alignment/>
    </xf>
    <xf numFmtId="10" fontId="20" fillId="34" borderId="41" xfId="53" applyNumberFormat="1" applyFont="1" applyFill="1" applyBorder="1" applyAlignment="1">
      <alignment/>
    </xf>
    <xf numFmtId="0" fontId="20" fillId="34" borderId="42" xfId="0" applyFont="1" applyFill="1" applyBorder="1" applyAlignment="1">
      <alignment/>
    </xf>
    <xf numFmtId="0" fontId="20" fillId="34" borderId="43" xfId="0" applyFont="1" applyFill="1" applyBorder="1" applyAlignment="1">
      <alignment/>
    </xf>
    <xf numFmtId="0" fontId="20" fillId="34" borderId="43" xfId="0" applyFont="1" applyFill="1" applyBorder="1" applyAlignment="1">
      <alignment horizontal="center"/>
    </xf>
    <xf numFmtId="164" fontId="20" fillId="34" borderId="43" xfId="49" applyNumberFormat="1" applyFont="1" applyFill="1" applyBorder="1" applyAlignment="1">
      <alignment/>
    </xf>
    <xf numFmtId="165" fontId="20" fillId="34" borderId="43" xfId="49" applyFont="1" applyFill="1" applyBorder="1" applyAlignment="1">
      <alignment/>
    </xf>
    <xf numFmtId="10" fontId="20" fillId="34" borderId="44" xfId="53" applyNumberFormat="1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34" borderId="36" xfId="0" applyFont="1" applyFill="1" applyBorder="1" applyAlignment="1">
      <alignment/>
    </xf>
    <xf numFmtId="165" fontId="20" fillId="34" borderId="37" xfId="49" applyFont="1" applyFill="1" applyBorder="1" applyAlignment="1">
      <alignment/>
    </xf>
    <xf numFmtId="10" fontId="20" fillId="34" borderId="38" xfId="53" applyNumberFormat="1" applyFont="1" applyFill="1" applyBorder="1" applyAlignment="1">
      <alignment/>
    </xf>
    <xf numFmtId="0" fontId="20" fillId="34" borderId="45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28" xfId="0" applyFont="1" applyFill="1" applyBorder="1" applyAlignment="1">
      <alignment horizontal="center"/>
    </xf>
    <xf numFmtId="164" fontId="20" fillId="34" borderId="28" xfId="49" applyNumberFormat="1" applyFont="1" applyFill="1" applyBorder="1" applyAlignment="1">
      <alignment/>
    </xf>
    <xf numFmtId="10" fontId="20" fillId="34" borderId="46" xfId="53" applyNumberFormat="1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40" xfId="0" applyFont="1" applyFill="1" applyBorder="1" applyAlignment="1">
      <alignment horizontal="center"/>
    </xf>
    <xf numFmtId="164" fontId="19" fillId="0" borderId="40" xfId="49" applyNumberFormat="1" applyFont="1" applyFill="1" applyBorder="1" applyAlignment="1">
      <alignment/>
    </xf>
    <xf numFmtId="165" fontId="19" fillId="0" borderId="40" xfId="49" applyFont="1" applyFill="1" applyBorder="1" applyAlignment="1">
      <alignment/>
    </xf>
    <xf numFmtId="10" fontId="19" fillId="0" borderId="40" xfId="53" applyNumberFormat="1" applyFont="1" applyFill="1" applyBorder="1" applyAlignment="1">
      <alignment/>
    </xf>
    <xf numFmtId="164" fontId="45" fillId="0" borderId="40" xfId="0" applyNumberFormat="1" applyFont="1" applyFill="1" applyBorder="1" applyAlignment="1">
      <alignment/>
    </xf>
    <xf numFmtId="0" fontId="20" fillId="34" borderId="47" xfId="0" applyFont="1" applyFill="1" applyBorder="1" applyAlignment="1">
      <alignment/>
    </xf>
    <xf numFmtId="0" fontId="20" fillId="34" borderId="48" xfId="0" applyFont="1" applyFill="1" applyBorder="1" applyAlignment="1">
      <alignment/>
    </xf>
    <xf numFmtId="0" fontId="20" fillId="34" borderId="48" xfId="0" applyFont="1" applyFill="1" applyBorder="1" applyAlignment="1">
      <alignment horizontal="center"/>
    </xf>
    <xf numFmtId="164" fontId="20" fillId="34" borderId="48" xfId="49" applyNumberFormat="1" applyFont="1" applyFill="1" applyBorder="1" applyAlignment="1">
      <alignment/>
    </xf>
    <xf numFmtId="165" fontId="20" fillId="34" borderId="48" xfId="49" applyFont="1" applyFill="1" applyBorder="1" applyAlignment="1">
      <alignment/>
    </xf>
    <xf numFmtId="10" fontId="20" fillId="34" borderId="49" xfId="53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164" fontId="19" fillId="0" borderId="31" xfId="49" applyNumberFormat="1" applyFont="1" applyFill="1" applyBorder="1" applyAlignment="1">
      <alignment/>
    </xf>
    <xf numFmtId="10" fontId="19" fillId="0" borderId="32" xfId="53" applyNumberFormat="1" applyFont="1" applyFill="1" applyBorder="1" applyAlignment="1">
      <alignment/>
    </xf>
    <xf numFmtId="0" fontId="46" fillId="34" borderId="40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0" fontId="47" fillId="34" borderId="40" xfId="0" applyFont="1" applyFill="1" applyBorder="1" applyAlignment="1">
      <alignment horizontal="center"/>
    </xf>
    <xf numFmtId="0" fontId="45" fillId="0" borderId="40" xfId="0" applyFont="1" applyBorder="1" applyAlignment="1">
      <alignment/>
    </xf>
    <xf numFmtId="0" fontId="45" fillId="0" borderId="26" xfId="0" applyFont="1" applyBorder="1" applyAlignment="1">
      <alignment/>
    </xf>
    <xf numFmtId="0" fontId="47" fillId="0" borderId="4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19" fillId="0" borderId="0" xfId="49" applyNumberFormat="1" applyFont="1" applyFill="1" applyBorder="1" applyAlignment="1">
      <alignment/>
    </xf>
    <xf numFmtId="165" fontId="19" fillId="0" borderId="0" xfId="49" applyFont="1" applyFill="1" applyBorder="1" applyAlignment="1">
      <alignment/>
    </xf>
    <xf numFmtId="10" fontId="19" fillId="0" borderId="0" xfId="53" applyNumberFormat="1" applyFont="1" applyFill="1" applyBorder="1" applyAlignment="1">
      <alignment/>
    </xf>
    <xf numFmtId="0" fontId="19" fillId="0" borderId="50" xfId="0" applyFont="1" applyBorder="1" applyAlignment="1">
      <alignment/>
    </xf>
    <xf numFmtId="164" fontId="19" fillId="0" borderId="0" xfId="0" applyNumberFormat="1" applyFont="1" applyAlignment="1">
      <alignment/>
    </xf>
    <xf numFmtId="164" fontId="19" fillId="0" borderId="5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1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vigencia tesorería V.1012-10"/>
      <sheetName val="MARZO"/>
      <sheetName val="ABRIL"/>
      <sheetName val="MAYO"/>
      <sheetName val="JUNIO"/>
      <sheetName val="JULIO"/>
      <sheetName val="AGOSTO"/>
      <sheetName val="SEPT"/>
      <sheetName val="OCTUB"/>
      <sheetName val="NOVI"/>
      <sheetName val="DICI"/>
    </sheetNames>
    <sheetDataSet>
      <sheetData sheetId="11">
        <row r="9">
          <cell r="L9">
            <v>1218081975</v>
          </cell>
        </row>
        <row r="15">
          <cell r="L15">
            <v>516833832</v>
          </cell>
        </row>
        <row r="18">
          <cell r="L18">
            <v>213618610</v>
          </cell>
        </row>
        <row r="19">
          <cell r="L19">
            <v>180673119</v>
          </cell>
        </row>
        <row r="20">
          <cell r="L20">
            <v>0</v>
          </cell>
        </row>
        <row r="24">
          <cell r="L24">
            <v>0</v>
          </cell>
        </row>
        <row r="27">
          <cell r="L27">
            <v>857929.64</v>
          </cell>
        </row>
        <row r="30">
          <cell r="L30">
            <v>209681162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tabSelected="1" zoomScalePageLayoutView="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27" sqref="K27"/>
    </sheetView>
  </sheetViews>
  <sheetFormatPr defaultColWidth="11.421875" defaultRowHeight="12.75"/>
  <cols>
    <col min="1" max="1" width="20.7109375" style="4" bestFit="1" customWidth="1"/>
    <col min="2" max="2" width="90.57421875" style="4" customWidth="1"/>
    <col min="3" max="3" width="6.421875" style="4" customWidth="1"/>
    <col min="4" max="4" width="17.8515625" style="4" customWidth="1"/>
    <col min="5" max="5" width="19.140625" style="4" customWidth="1"/>
    <col min="6" max="6" width="21.140625" style="4" customWidth="1"/>
    <col min="7" max="7" width="18.28125" style="108" customWidth="1"/>
    <col min="8" max="8" width="16.28125" style="4" customWidth="1"/>
    <col min="9" max="9" width="18.8515625" style="4" customWidth="1"/>
    <col min="10" max="10" width="19.8515625" style="108" customWidth="1"/>
    <col min="11" max="11" width="18.7109375" style="4" customWidth="1"/>
    <col min="12" max="12" width="19.28125" style="4" customWidth="1"/>
    <col min="13" max="13" width="18.140625" style="4" customWidth="1"/>
    <col min="14" max="14" width="15.00390625" style="4" customWidth="1"/>
    <col min="15" max="16384" width="11.421875" style="4" customWidth="1"/>
  </cols>
  <sheetData>
    <row r="1" spans="1:14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5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34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 customHeight="1" thickBot="1">
      <c r="A4" s="8"/>
      <c r="B4" s="9"/>
      <c r="C4" s="9"/>
      <c r="D4" s="9"/>
      <c r="E4" s="9"/>
      <c r="F4" s="9"/>
      <c r="G4" s="10"/>
      <c r="H4" s="11"/>
      <c r="I4" s="10"/>
      <c r="J4" s="10"/>
      <c r="K4" s="10"/>
      <c r="L4" s="10"/>
      <c r="M4" s="9"/>
      <c r="N4" s="12"/>
    </row>
    <row r="5" spans="1:14" ht="15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7"/>
      <c r="G5" s="17"/>
      <c r="H5" s="18"/>
      <c r="I5" s="15" t="s">
        <v>8</v>
      </c>
      <c r="J5" s="19" t="s">
        <v>9</v>
      </c>
      <c r="K5" s="15" t="s">
        <v>10</v>
      </c>
      <c r="L5" s="15" t="s">
        <v>11</v>
      </c>
      <c r="M5" s="15" t="s">
        <v>12</v>
      </c>
      <c r="N5" s="20" t="s">
        <v>13</v>
      </c>
    </row>
    <row r="6" spans="1:14" ht="24.75" customHeight="1">
      <c r="A6" s="21"/>
      <c r="B6" s="22"/>
      <c r="C6" s="22"/>
      <c r="D6" s="23"/>
      <c r="E6" s="24" t="s">
        <v>14</v>
      </c>
      <c r="F6" s="25"/>
      <c r="G6" s="26" t="s">
        <v>15</v>
      </c>
      <c r="H6" s="27" t="s">
        <v>16</v>
      </c>
      <c r="I6" s="23"/>
      <c r="J6" s="28"/>
      <c r="K6" s="23"/>
      <c r="L6" s="23"/>
      <c r="M6" s="23"/>
      <c r="N6" s="29"/>
    </row>
    <row r="7" spans="1:14" ht="15.75" thickBot="1">
      <c r="A7" s="30"/>
      <c r="B7" s="31"/>
      <c r="C7" s="31"/>
      <c r="D7" s="32"/>
      <c r="E7" s="33" t="s">
        <v>17</v>
      </c>
      <c r="F7" s="33" t="s">
        <v>18</v>
      </c>
      <c r="G7" s="34"/>
      <c r="H7" s="31"/>
      <c r="I7" s="32"/>
      <c r="J7" s="35"/>
      <c r="K7" s="32"/>
      <c r="L7" s="32"/>
      <c r="M7" s="32"/>
      <c r="N7" s="36"/>
    </row>
    <row r="8" spans="1:14" s="43" customFormat="1" ht="18" customHeight="1" thickBot="1">
      <c r="A8" s="37"/>
      <c r="B8" s="38" t="s">
        <v>19</v>
      </c>
      <c r="C8" s="39" t="s">
        <v>20</v>
      </c>
      <c r="D8" s="40">
        <f>+D9+D10</f>
        <v>2667307543</v>
      </c>
      <c r="E8" s="41">
        <f>+E9+E10</f>
        <v>100000000</v>
      </c>
      <c r="F8" s="41">
        <f>+F9+F10</f>
        <v>100000000</v>
      </c>
      <c r="G8" s="40">
        <f>+G9+G10</f>
        <v>2118790812</v>
      </c>
      <c r="H8" s="41">
        <f>+H9+H10</f>
        <v>0</v>
      </c>
      <c r="I8" s="40">
        <f>+I9+I10+I28</f>
        <v>4786098355</v>
      </c>
      <c r="J8" s="40">
        <f>+J9+J10+J28</f>
        <v>2339746627.64</v>
      </c>
      <c r="K8" s="40">
        <f>+K9+K10+K28</f>
        <v>56387255.74</v>
      </c>
      <c r="L8" s="40">
        <f>+L9+L10+L28</f>
        <v>2396133883.38</v>
      </c>
      <c r="M8" s="40">
        <f>+M9+M10+M28</f>
        <v>2389964471.62</v>
      </c>
      <c r="N8" s="42">
        <f>+L8/I8</f>
        <v>0.5006445136834218</v>
      </c>
    </row>
    <row r="9" spans="1:14" s="43" customFormat="1" ht="18" customHeight="1" thickBot="1">
      <c r="A9" s="44">
        <v>0</v>
      </c>
      <c r="B9" s="45" t="s">
        <v>21</v>
      </c>
      <c r="C9" s="46" t="s">
        <v>22</v>
      </c>
      <c r="D9" s="47">
        <v>300000000</v>
      </c>
      <c r="E9" s="48">
        <v>0</v>
      </c>
      <c r="F9" s="48">
        <v>0</v>
      </c>
      <c r="G9" s="47">
        <v>918081975</v>
      </c>
      <c r="H9" s="48">
        <v>0</v>
      </c>
      <c r="I9" s="47">
        <f>+D9+E9-F9+G9-H9</f>
        <v>1218081975</v>
      </c>
      <c r="J9" s="47">
        <f>+'[1]AGOSTO'!L9</f>
        <v>1218081975</v>
      </c>
      <c r="K9" s="49"/>
      <c r="L9" s="47">
        <f>+K9+J9</f>
        <v>1218081975</v>
      </c>
      <c r="M9" s="47">
        <f>+I9-L9</f>
        <v>0</v>
      </c>
      <c r="N9" s="50">
        <f>+L9/I9</f>
        <v>1</v>
      </c>
    </row>
    <row r="10" spans="1:14" s="43" customFormat="1" ht="18" customHeight="1">
      <c r="A10" s="51">
        <v>1</v>
      </c>
      <c r="B10" s="52" t="s">
        <v>23</v>
      </c>
      <c r="C10" s="53" t="s">
        <v>20</v>
      </c>
      <c r="D10" s="54">
        <f>+D11+D21</f>
        <v>2367307543</v>
      </c>
      <c r="E10" s="54">
        <f>+E11+E21</f>
        <v>100000000</v>
      </c>
      <c r="F10" s="54">
        <f>+F11+F21</f>
        <v>100000000</v>
      </c>
      <c r="G10" s="54">
        <f>+G11+G21+G28</f>
        <v>1200708837</v>
      </c>
      <c r="H10" s="54">
        <f aca="true" t="shared" si="0" ref="H10:N10">+H11+H21</f>
        <v>0</v>
      </c>
      <c r="I10" s="54">
        <f t="shared" si="0"/>
        <v>2367307543</v>
      </c>
      <c r="J10" s="54">
        <f t="shared" si="0"/>
        <v>911983490.64</v>
      </c>
      <c r="K10" s="54">
        <f t="shared" si="0"/>
        <v>56186351.74</v>
      </c>
      <c r="L10" s="54">
        <f t="shared" si="0"/>
        <v>968169842.38</v>
      </c>
      <c r="M10" s="54">
        <f t="shared" si="0"/>
        <v>1399137700.62</v>
      </c>
      <c r="N10" s="55">
        <f t="shared" si="0"/>
        <v>0.5001543038326282</v>
      </c>
    </row>
    <row r="11" spans="1:14" s="43" customFormat="1" ht="18" customHeight="1">
      <c r="A11" s="56" t="s">
        <v>24</v>
      </c>
      <c r="B11" s="57" t="s">
        <v>25</v>
      </c>
      <c r="C11" s="58" t="s">
        <v>20</v>
      </c>
      <c r="D11" s="59">
        <f aca="true" t="shared" si="1" ref="D11:M11">+D12</f>
        <v>2356307543</v>
      </c>
      <c r="E11" s="60">
        <f t="shared" si="1"/>
        <v>100000000</v>
      </c>
      <c r="F11" s="60">
        <f t="shared" si="1"/>
        <v>100000000</v>
      </c>
      <c r="G11" s="59">
        <f t="shared" si="1"/>
        <v>0</v>
      </c>
      <c r="H11" s="60">
        <f t="shared" si="1"/>
        <v>0</v>
      </c>
      <c r="I11" s="59">
        <f t="shared" si="1"/>
        <v>2356307543</v>
      </c>
      <c r="J11" s="59">
        <f t="shared" si="1"/>
        <v>911125561</v>
      </c>
      <c r="K11" s="59">
        <f t="shared" si="1"/>
        <v>56057706</v>
      </c>
      <c r="L11" s="59">
        <f t="shared" si="1"/>
        <v>967183267</v>
      </c>
      <c r="M11" s="59">
        <f t="shared" si="1"/>
        <v>1389124276</v>
      </c>
      <c r="N11" s="61">
        <f aca="true" t="shared" si="2" ref="N11:N20">+L11/I11</f>
        <v>0.41046563292353727</v>
      </c>
    </row>
    <row r="12" spans="1:14" s="43" customFormat="1" ht="18" customHeight="1">
      <c r="A12" s="56" t="s">
        <v>26</v>
      </c>
      <c r="B12" s="57" t="s">
        <v>27</v>
      </c>
      <c r="C12" s="58" t="s">
        <v>20</v>
      </c>
      <c r="D12" s="59">
        <f aca="true" t="shared" si="3" ref="D12:M12">+D13+D16</f>
        <v>2356307543</v>
      </c>
      <c r="E12" s="60">
        <f t="shared" si="3"/>
        <v>100000000</v>
      </c>
      <c r="F12" s="60">
        <f t="shared" si="3"/>
        <v>100000000</v>
      </c>
      <c r="G12" s="59">
        <f t="shared" si="3"/>
        <v>0</v>
      </c>
      <c r="H12" s="60">
        <f t="shared" si="3"/>
        <v>0</v>
      </c>
      <c r="I12" s="59">
        <f t="shared" si="3"/>
        <v>2356307543</v>
      </c>
      <c r="J12" s="59">
        <f t="shared" si="3"/>
        <v>911125561</v>
      </c>
      <c r="K12" s="59">
        <f t="shared" si="3"/>
        <v>56057706</v>
      </c>
      <c r="L12" s="59">
        <f t="shared" si="3"/>
        <v>967183267</v>
      </c>
      <c r="M12" s="59">
        <f t="shared" si="3"/>
        <v>1389124276</v>
      </c>
      <c r="N12" s="61">
        <f t="shared" si="2"/>
        <v>0.41046563292353727</v>
      </c>
    </row>
    <row r="13" spans="1:14" s="43" customFormat="1" ht="18" customHeight="1">
      <c r="A13" s="56" t="s">
        <v>28</v>
      </c>
      <c r="B13" s="57" t="s">
        <v>29</v>
      </c>
      <c r="C13" s="58" t="s">
        <v>20</v>
      </c>
      <c r="D13" s="59">
        <f>+D14</f>
        <v>1006307543</v>
      </c>
      <c r="E13" s="60">
        <f aca="true" t="shared" si="4" ref="E13:M14">+E14</f>
        <v>0</v>
      </c>
      <c r="F13" s="60">
        <f t="shared" si="4"/>
        <v>0</v>
      </c>
      <c r="G13" s="59">
        <f t="shared" si="4"/>
        <v>0</v>
      </c>
      <c r="H13" s="60">
        <f t="shared" si="4"/>
        <v>0</v>
      </c>
      <c r="I13" s="59">
        <f t="shared" si="4"/>
        <v>1006307543</v>
      </c>
      <c r="J13" s="59">
        <f t="shared" si="4"/>
        <v>516833832</v>
      </c>
      <c r="K13" s="59">
        <f t="shared" si="4"/>
        <v>46989582</v>
      </c>
      <c r="L13" s="59">
        <f t="shared" si="4"/>
        <v>563823414</v>
      </c>
      <c r="M13" s="59">
        <f t="shared" si="4"/>
        <v>442484129</v>
      </c>
      <c r="N13" s="61">
        <f t="shared" si="2"/>
        <v>0.5602893647394631</v>
      </c>
    </row>
    <row r="14" spans="1:14" s="43" customFormat="1" ht="18" customHeight="1" thickBot="1">
      <c r="A14" s="62" t="s">
        <v>30</v>
      </c>
      <c r="B14" s="63" t="s">
        <v>31</v>
      </c>
      <c r="C14" s="64" t="s">
        <v>20</v>
      </c>
      <c r="D14" s="65">
        <f>+D15</f>
        <v>1006307543</v>
      </c>
      <c r="E14" s="66">
        <f t="shared" si="4"/>
        <v>0</v>
      </c>
      <c r="F14" s="66">
        <f t="shared" si="4"/>
        <v>0</v>
      </c>
      <c r="G14" s="65">
        <f t="shared" si="4"/>
        <v>0</v>
      </c>
      <c r="H14" s="66">
        <f t="shared" si="4"/>
        <v>0</v>
      </c>
      <c r="I14" s="65">
        <f t="shared" si="4"/>
        <v>1006307543</v>
      </c>
      <c r="J14" s="65">
        <f t="shared" si="4"/>
        <v>516833832</v>
      </c>
      <c r="K14" s="65">
        <f t="shared" si="4"/>
        <v>46989582</v>
      </c>
      <c r="L14" s="65">
        <f t="shared" si="4"/>
        <v>563823414</v>
      </c>
      <c r="M14" s="65">
        <f t="shared" si="4"/>
        <v>442484129</v>
      </c>
      <c r="N14" s="67">
        <f t="shared" si="2"/>
        <v>0.5602893647394631</v>
      </c>
    </row>
    <row r="15" spans="1:14" s="70" customFormat="1" ht="18" customHeight="1" thickBot="1">
      <c r="A15" s="68" t="s">
        <v>32</v>
      </c>
      <c r="B15" s="69" t="s">
        <v>33</v>
      </c>
      <c r="C15" s="46" t="s">
        <v>22</v>
      </c>
      <c r="D15" s="47">
        <v>1006307543</v>
      </c>
      <c r="E15" s="48">
        <v>0</v>
      </c>
      <c r="F15" s="48">
        <v>0</v>
      </c>
      <c r="G15" s="47">
        <v>0</v>
      </c>
      <c r="H15" s="48">
        <v>0</v>
      </c>
      <c r="I15" s="47">
        <f>+D15+E15-F15+G15-H15</f>
        <v>1006307543</v>
      </c>
      <c r="J15" s="47">
        <f>+'[1]AGOSTO'!L15</f>
        <v>516833832</v>
      </c>
      <c r="K15" s="47">
        <v>46989582</v>
      </c>
      <c r="L15" s="47">
        <f>+K15+J15</f>
        <v>563823414</v>
      </c>
      <c r="M15" s="47">
        <f>+I15-L15</f>
        <v>442484129</v>
      </c>
      <c r="N15" s="50">
        <f t="shared" si="2"/>
        <v>0.5602893647394631</v>
      </c>
    </row>
    <row r="16" spans="1:14" s="43" customFormat="1" ht="18" customHeight="1">
      <c r="A16" s="71" t="s">
        <v>34</v>
      </c>
      <c r="B16" s="52" t="s">
        <v>35</v>
      </c>
      <c r="C16" s="53" t="s">
        <v>20</v>
      </c>
      <c r="D16" s="54">
        <f aca="true" t="shared" si="5" ref="D16:M16">+D17</f>
        <v>1350000000</v>
      </c>
      <c r="E16" s="72">
        <f t="shared" si="5"/>
        <v>100000000</v>
      </c>
      <c r="F16" s="72">
        <f t="shared" si="5"/>
        <v>100000000</v>
      </c>
      <c r="G16" s="54">
        <f t="shared" si="5"/>
        <v>0</v>
      </c>
      <c r="H16" s="72">
        <f t="shared" si="5"/>
        <v>0</v>
      </c>
      <c r="I16" s="54">
        <f t="shared" si="5"/>
        <v>1350000000</v>
      </c>
      <c r="J16" s="54">
        <f t="shared" si="5"/>
        <v>394291729</v>
      </c>
      <c r="K16" s="54">
        <f t="shared" si="5"/>
        <v>9068124</v>
      </c>
      <c r="L16" s="54">
        <f t="shared" si="5"/>
        <v>403359853</v>
      </c>
      <c r="M16" s="54">
        <f t="shared" si="5"/>
        <v>946640147</v>
      </c>
      <c r="N16" s="73">
        <f t="shared" si="2"/>
        <v>0.2987850762962963</v>
      </c>
    </row>
    <row r="17" spans="1:14" s="43" customFormat="1" ht="21" customHeight="1">
      <c r="A17" s="74" t="s">
        <v>36</v>
      </c>
      <c r="B17" s="75" t="s">
        <v>37</v>
      </c>
      <c r="C17" s="76" t="s">
        <v>20</v>
      </c>
      <c r="D17" s="77">
        <f aca="true" t="shared" si="6" ref="D17:M17">SUM(D18:D20)</f>
        <v>1350000000</v>
      </c>
      <c r="E17" s="77">
        <f t="shared" si="6"/>
        <v>100000000</v>
      </c>
      <c r="F17" s="77">
        <f t="shared" si="6"/>
        <v>100000000</v>
      </c>
      <c r="G17" s="77">
        <f t="shared" si="6"/>
        <v>0</v>
      </c>
      <c r="H17" s="77">
        <f t="shared" si="6"/>
        <v>0</v>
      </c>
      <c r="I17" s="77">
        <f t="shared" si="6"/>
        <v>1350000000</v>
      </c>
      <c r="J17" s="77">
        <f t="shared" si="6"/>
        <v>394291729</v>
      </c>
      <c r="K17" s="77">
        <f t="shared" si="6"/>
        <v>9068124</v>
      </c>
      <c r="L17" s="77">
        <f t="shared" si="6"/>
        <v>403359853</v>
      </c>
      <c r="M17" s="77">
        <f t="shared" si="6"/>
        <v>946640147</v>
      </c>
      <c r="N17" s="78">
        <f t="shared" si="2"/>
        <v>0.2987850762962963</v>
      </c>
    </row>
    <row r="18" spans="1:14" s="70" customFormat="1" ht="18" customHeight="1">
      <c r="A18" s="79" t="s">
        <v>38</v>
      </c>
      <c r="B18" s="79" t="s">
        <v>39</v>
      </c>
      <c r="C18" s="80" t="s">
        <v>22</v>
      </c>
      <c r="D18" s="81">
        <v>427250000</v>
      </c>
      <c r="E18" s="82">
        <v>0</v>
      </c>
      <c r="F18" s="82">
        <v>0</v>
      </c>
      <c r="G18" s="81">
        <v>0</v>
      </c>
      <c r="H18" s="82">
        <v>0</v>
      </c>
      <c r="I18" s="81">
        <f>+D18+E18-F18+G18-H18</f>
        <v>427250000</v>
      </c>
      <c r="J18" s="81">
        <f>+'[1]AGOSTO'!L18</f>
        <v>213618610</v>
      </c>
      <c r="K18" s="81">
        <v>0</v>
      </c>
      <c r="L18" s="81">
        <f>+K18+J18</f>
        <v>213618610</v>
      </c>
      <c r="M18" s="81">
        <f>+I18-L18</f>
        <v>213631390</v>
      </c>
      <c r="N18" s="83">
        <f t="shared" si="2"/>
        <v>0.49998504388531306</v>
      </c>
    </row>
    <row r="19" spans="1:14" s="70" customFormat="1" ht="14.25">
      <c r="A19" s="79" t="s">
        <v>40</v>
      </c>
      <c r="B19" s="79" t="s">
        <v>41</v>
      </c>
      <c r="C19" s="80"/>
      <c r="D19" s="81">
        <v>200000000</v>
      </c>
      <c r="E19" s="82">
        <v>100000000</v>
      </c>
      <c r="F19" s="82"/>
      <c r="G19" s="84"/>
      <c r="H19" s="82"/>
      <c r="I19" s="81">
        <f>+D19+E19-F19+G19-H19</f>
        <v>300000000</v>
      </c>
      <c r="J19" s="81">
        <f>+'[1]AGOSTO'!L19</f>
        <v>180673119</v>
      </c>
      <c r="K19" s="81">
        <f>8847292+220832</f>
        <v>9068124</v>
      </c>
      <c r="L19" s="81">
        <f>+K19+J19</f>
        <v>189741243</v>
      </c>
      <c r="M19" s="81">
        <f>+I19-L19</f>
        <v>110258757</v>
      </c>
      <c r="N19" s="83">
        <f t="shared" si="2"/>
        <v>0.63247081</v>
      </c>
    </row>
    <row r="20" spans="1:14" s="70" customFormat="1" ht="14.25">
      <c r="A20" s="79" t="s">
        <v>42</v>
      </c>
      <c r="B20" s="79" t="s">
        <v>43</v>
      </c>
      <c r="C20" s="80"/>
      <c r="D20" s="81">
        <v>722750000</v>
      </c>
      <c r="E20" s="82"/>
      <c r="F20" s="82">
        <v>100000000</v>
      </c>
      <c r="G20" s="84"/>
      <c r="H20" s="82"/>
      <c r="I20" s="81">
        <f>+D20+E20-F20+G20-H20</f>
        <v>622750000</v>
      </c>
      <c r="J20" s="81">
        <f>+'[1]AGOSTO'!L20</f>
        <v>0</v>
      </c>
      <c r="K20" s="81">
        <v>0</v>
      </c>
      <c r="L20" s="81">
        <f>+K20+J20</f>
        <v>0</v>
      </c>
      <c r="M20" s="81">
        <f>+I20-L20</f>
        <v>622750000</v>
      </c>
      <c r="N20" s="83">
        <f t="shared" si="2"/>
        <v>0</v>
      </c>
    </row>
    <row r="21" spans="1:14" s="43" customFormat="1" ht="18" customHeight="1">
      <c r="A21" s="85" t="s">
        <v>44</v>
      </c>
      <c r="B21" s="86" t="s">
        <v>45</v>
      </c>
      <c r="C21" s="87" t="s">
        <v>20</v>
      </c>
      <c r="D21" s="88">
        <f aca="true" t="shared" si="7" ref="D21:M21">+D22</f>
        <v>11000000</v>
      </c>
      <c r="E21" s="89">
        <f t="shared" si="7"/>
        <v>0</v>
      </c>
      <c r="F21" s="89">
        <f t="shared" si="7"/>
        <v>0</v>
      </c>
      <c r="G21" s="88">
        <f t="shared" si="7"/>
        <v>0</v>
      </c>
      <c r="H21" s="89">
        <f t="shared" si="7"/>
        <v>0</v>
      </c>
      <c r="I21" s="88">
        <f t="shared" si="7"/>
        <v>11000000</v>
      </c>
      <c r="J21" s="88">
        <f t="shared" si="7"/>
        <v>857929.64</v>
      </c>
      <c r="K21" s="88">
        <f t="shared" si="7"/>
        <v>128645.74</v>
      </c>
      <c r="L21" s="88">
        <f t="shared" si="7"/>
        <v>986575.38</v>
      </c>
      <c r="M21" s="88">
        <f t="shared" si="7"/>
        <v>10013424.620000001</v>
      </c>
      <c r="N21" s="90">
        <f>+L21/I21</f>
        <v>0.08968867090909091</v>
      </c>
    </row>
    <row r="22" spans="1:14" s="43" customFormat="1" ht="18" customHeight="1">
      <c r="A22" s="56" t="s">
        <v>46</v>
      </c>
      <c r="B22" s="57" t="s">
        <v>47</v>
      </c>
      <c r="C22" s="58" t="s">
        <v>20</v>
      </c>
      <c r="D22" s="59">
        <f aca="true" t="shared" si="8" ref="D22:M22">+D23+D25</f>
        <v>11000000</v>
      </c>
      <c r="E22" s="60">
        <f t="shared" si="8"/>
        <v>0</v>
      </c>
      <c r="F22" s="60">
        <f t="shared" si="8"/>
        <v>0</v>
      </c>
      <c r="G22" s="59">
        <f t="shared" si="8"/>
        <v>0</v>
      </c>
      <c r="H22" s="60">
        <f t="shared" si="8"/>
        <v>0</v>
      </c>
      <c r="I22" s="59">
        <f t="shared" si="8"/>
        <v>11000000</v>
      </c>
      <c r="J22" s="59">
        <f t="shared" si="8"/>
        <v>857929.64</v>
      </c>
      <c r="K22" s="59">
        <f t="shared" si="8"/>
        <v>128645.74</v>
      </c>
      <c r="L22" s="59">
        <f t="shared" si="8"/>
        <v>986575.38</v>
      </c>
      <c r="M22" s="59">
        <f t="shared" si="8"/>
        <v>10013424.620000001</v>
      </c>
      <c r="N22" s="61">
        <f>+L22/I22</f>
        <v>0.08968867090909091</v>
      </c>
    </row>
    <row r="23" spans="1:14" s="43" customFormat="1" ht="18" customHeight="1" thickBot="1">
      <c r="A23" s="62" t="s">
        <v>48</v>
      </c>
      <c r="B23" s="63" t="s">
        <v>49</v>
      </c>
      <c r="C23" s="64" t="s">
        <v>20</v>
      </c>
      <c r="D23" s="65">
        <f aca="true" t="shared" si="9" ref="D23:M23">+D24</f>
        <v>5000000</v>
      </c>
      <c r="E23" s="66">
        <f t="shared" si="9"/>
        <v>0</v>
      </c>
      <c r="F23" s="66">
        <f t="shared" si="9"/>
        <v>0</v>
      </c>
      <c r="G23" s="65">
        <f t="shared" si="9"/>
        <v>0</v>
      </c>
      <c r="H23" s="66">
        <f t="shared" si="9"/>
        <v>0</v>
      </c>
      <c r="I23" s="65">
        <f t="shared" si="9"/>
        <v>5000000</v>
      </c>
      <c r="J23" s="65">
        <f t="shared" si="9"/>
        <v>0</v>
      </c>
      <c r="K23" s="65">
        <f t="shared" si="9"/>
        <v>0</v>
      </c>
      <c r="L23" s="65">
        <f t="shared" si="9"/>
        <v>0</v>
      </c>
      <c r="M23" s="65">
        <f t="shared" si="9"/>
        <v>5000000</v>
      </c>
      <c r="N23" s="67">
        <v>0</v>
      </c>
    </row>
    <row r="24" spans="1:14" s="70" customFormat="1" ht="18" customHeight="1" thickBot="1">
      <c r="A24" s="68" t="s">
        <v>50</v>
      </c>
      <c r="B24" s="69" t="s">
        <v>51</v>
      </c>
      <c r="C24" s="46" t="s">
        <v>22</v>
      </c>
      <c r="D24" s="47">
        <v>5000000</v>
      </c>
      <c r="E24" s="48">
        <v>0</v>
      </c>
      <c r="F24" s="48">
        <v>0</v>
      </c>
      <c r="G24" s="47">
        <v>0</v>
      </c>
      <c r="H24" s="48">
        <v>0</v>
      </c>
      <c r="I24" s="47">
        <f>+D24+E24-F24+G24-H24</f>
        <v>5000000</v>
      </c>
      <c r="J24" s="47">
        <f>+'[1]AGOSTO'!L24</f>
        <v>0</v>
      </c>
      <c r="K24" s="47">
        <v>0</v>
      </c>
      <c r="L24" s="47">
        <f>+K24+J24</f>
        <v>0</v>
      </c>
      <c r="M24" s="47">
        <f>+I24-L24</f>
        <v>5000000</v>
      </c>
      <c r="N24" s="50">
        <v>0</v>
      </c>
    </row>
    <row r="25" spans="1:14" s="43" customFormat="1" ht="18" customHeight="1">
      <c r="A25" s="71" t="s">
        <v>52</v>
      </c>
      <c r="B25" s="52" t="s">
        <v>53</v>
      </c>
      <c r="C25" s="53" t="s">
        <v>20</v>
      </c>
      <c r="D25" s="54">
        <f>+D26</f>
        <v>6000000</v>
      </c>
      <c r="E25" s="72">
        <f aca="true" t="shared" si="10" ref="E25:M26">+E26</f>
        <v>0</v>
      </c>
      <c r="F25" s="72">
        <f t="shared" si="10"/>
        <v>0</v>
      </c>
      <c r="G25" s="54">
        <f t="shared" si="10"/>
        <v>0</v>
      </c>
      <c r="H25" s="72">
        <f t="shared" si="10"/>
        <v>0</v>
      </c>
      <c r="I25" s="54">
        <f t="shared" si="10"/>
        <v>6000000</v>
      </c>
      <c r="J25" s="54">
        <f t="shared" si="10"/>
        <v>857929.64</v>
      </c>
      <c r="K25" s="54">
        <f t="shared" si="10"/>
        <v>128645.74</v>
      </c>
      <c r="L25" s="54">
        <f t="shared" si="10"/>
        <v>986575.38</v>
      </c>
      <c r="M25" s="54">
        <f t="shared" si="10"/>
        <v>5013424.62</v>
      </c>
      <c r="N25" s="73">
        <f aca="true" t="shared" si="11" ref="N25:N30">+L25/I25</f>
        <v>0.16442923</v>
      </c>
    </row>
    <row r="26" spans="1:14" s="43" customFormat="1" ht="18" customHeight="1" thickBot="1">
      <c r="A26" s="62" t="s">
        <v>54</v>
      </c>
      <c r="B26" s="63" t="s">
        <v>55</v>
      </c>
      <c r="C26" s="64" t="s">
        <v>20</v>
      </c>
      <c r="D26" s="65">
        <f>+D27</f>
        <v>6000000</v>
      </c>
      <c r="E26" s="66">
        <f t="shared" si="10"/>
        <v>0</v>
      </c>
      <c r="F26" s="66">
        <f t="shared" si="10"/>
        <v>0</v>
      </c>
      <c r="G26" s="65">
        <f t="shared" si="10"/>
        <v>0</v>
      </c>
      <c r="H26" s="66">
        <f t="shared" si="10"/>
        <v>0</v>
      </c>
      <c r="I26" s="65">
        <f t="shared" si="10"/>
        <v>6000000</v>
      </c>
      <c r="J26" s="65">
        <f t="shared" si="10"/>
        <v>857929.64</v>
      </c>
      <c r="K26" s="65">
        <f t="shared" si="10"/>
        <v>128645.74</v>
      </c>
      <c r="L26" s="65">
        <f t="shared" si="10"/>
        <v>986575.38</v>
      </c>
      <c r="M26" s="65">
        <f t="shared" si="10"/>
        <v>5013424.62</v>
      </c>
      <c r="N26" s="67">
        <f t="shared" si="11"/>
        <v>0.16442923</v>
      </c>
    </row>
    <row r="27" spans="1:14" s="70" customFormat="1" ht="18" customHeight="1" thickBot="1">
      <c r="A27" s="91" t="s">
        <v>56</v>
      </c>
      <c r="B27" s="92" t="s">
        <v>57</v>
      </c>
      <c r="C27" s="93" t="s">
        <v>22</v>
      </c>
      <c r="D27" s="47">
        <v>6000000</v>
      </c>
      <c r="E27" s="48">
        <v>0</v>
      </c>
      <c r="F27" s="48">
        <v>0</v>
      </c>
      <c r="G27" s="47">
        <v>0</v>
      </c>
      <c r="H27" s="48">
        <v>0</v>
      </c>
      <c r="I27" s="47">
        <f>+D27+E27-F27+G27-H27</f>
        <v>6000000</v>
      </c>
      <c r="J27" s="94">
        <f>+'[1]AGOSTO'!L27</f>
        <v>857929.64</v>
      </c>
      <c r="K27" s="94">
        <v>128645.74</v>
      </c>
      <c r="L27" s="94">
        <f>+K27+J27</f>
        <v>986575.38</v>
      </c>
      <c r="M27" s="94">
        <f>+I27-L27</f>
        <v>5013424.62</v>
      </c>
      <c r="N27" s="95">
        <f t="shared" si="11"/>
        <v>0.16442923</v>
      </c>
    </row>
    <row r="28" spans="1:14" s="43" customFormat="1" ht="18" customHeight="1">
      <c r="A28" s="96" t="s">
        <v>58</v>
      </c>
      <c r="B28" s="97" t="s">
        <v>59</v>
      </c>
      <c r="C28" s="98" t="s">
        <v>20</v>
      </c>
      <c r="D28" s="54"/>
      <c r="E28" s="72"/>
      <c r="F28" s="72"/>
      <c r="G28" s="54">
        <f>+G30</f>
        <v>1200708837</v>
      </c>
      <c r="H28" s="72"/>
      <c r="I28" s="54">
        <f aca="true" t="shared" si="12" ref="I28:M29">+I29</f>
        <v>1200708837</v>
      </c>
      <c r="J28" s="54">
        <f t="shared" si="12"/>
        <v>209681162</v>
      </c>
      <c r="K28" s="54">
        <f t="shared" si="12"/>
        <v>200904</v>
      </c>
      <c r="L28" s="54">
        <f t="shared" si="12"/>
        <v>209882066</v>
      </c>
      <c r="M28" s="54">
        <f t="shared" si="12"/>
        <v>990826771</v>
      </c>
      <c r="N28" s="83">
        <f t="shared" si="11"/>
        <v>0.17479846864823234</v>
      </c>
    </row>
    <row r="29" spans="1:14" s="43" customFormat="1" ht="18" customHeight="1">
      <c r="A29" s="96" t="s">
        <v>60</v>
      </c>
      <c r="B29" s="97" t="s">
        <v>61</v>
      </c>
      <c r="C29" s="98" t="s">
        <v>20</v>
      </c>
      <c r="D29" s="59"/>
      <c r="E29" s="60"/>
      <c r="F29" s="60"/>
      <c r="G29" s="59"/>
      <c r="H29" s="60"/>
      <c r="I29" s="59">
        <f t="shared" si="12"/>
        <v>1200708837</v>
      </c>
      <c r="J29" s="59">
        <f t="shared" si="12"/>
        <v>209681162</v>
      </c>
      <c r="K29" s="59">
        <f t="shared" si="12"/>
        <v>200904</v>
      </c>
      <c r="L29" s="59">
        <f t="shared" si="12"/>
        <v>209882066</v>
      </c>
      <c r="M29" s="59">
        <f t="shared" si="12"/>
        <v>990826771</v>
      </c>
      <c r="N29" s="83">
        <f t="shared" si="11"/>
        <v>0.17479846864823234</v>
      </c>
    </row>
    <row r="30" spans="1:14" s="70" customFormat="1" ht="18" customHeight="1">
      <c r="A30" s="99" t="s">
        <v>62</v>
      </c>
      <c r="B30" s="100" t="s">
        <v>59</v>
      </c>
      <c r="C30" s="101" t="s">
        <v>22</v>
      </c>
      <c r="D30" s="81"/>
      <c r="E30" s="82"/>
      <c r="F30" s="82"/>
      <c r="G30" s="81">
        <v>1200708837</v>
      </c>
      <c r="H30" s="82"/>
      <c r="I30" s="81">
        <f>+D30+E30+F30+G30-H30</f>
        <v>1200708837</v>
      </c>
      <c r="J30" s="81">
        <f>+'[1]AGOSTO'!L30</f>
        <v>209681162</v>
      </c>
      <c r="K30" s="81">
        <v>200904</v>
      </c>
      <c r="L30" s="81">
        <f>+K30+J30</f>
        <v>209882066</v>
      </c>
      <c r="M30" s="81">
        <f>+I30-L30</f>
        <v>990826771</v>
      </c>
      <c r="N30" s="83">
        <f t="shared" si="11"/>
        <v>0.17479846864823234</v>
      </c>
    </row>
    <row r="31" spans="1:14" s="70" customFormat="1" ht="18" customHeight="1">
      <c r="A31" s="102"/>
      <c r="B31" s="102"/>
      <c r="C31" s="103"/>
      <c r="D31" s="104"/>
      <c r="E31" s="105"/>
      <c r="F31" s="105"/>
      <c r="G31" s="104"/>
      <c r="H31" s="105"/>
      <c r="I31" s="104"/>
      <c r="J31" s="104"/>
      <c r="K31" s="104"/>
      <c r="L31" s="104"/>
      <c r="M31" s="104"/>
      <c r="N31" s="106"/>
    </row>
    <row r="32" spans="1:14" s="70" customFormat="1" ht="18" customHeight="1">
      <c r="A32" s="102"/>
      <c r="B32" s="102"/>
      <c r="C32" s="103"/>
      <c r="D32" s="104"/>
      <c r="E32" s="105"/>
      <c r="F32" s="105"/>
      <c r="G32" s="104"/>
      <c r="H32" s="105"/>
      <c r="I32" s="104"/>
      <c r="J32" s="104"/>
      <c r="K32" s="104"/>
      <c r="L32" s="104"/>
      <c r="M32" s="104"/>
      <c r="N32" s="106"/>
    </row>
    <row r="33" spans="1:14" s="70" customFormat="1" ht="18" customHeight="1">
      <c r="A33" s="102"/>
      <c r="B33" s="102"/>
      <c r="C33" s="103"/>
      <c r="D33" s="104"/>
      <c r="E33" s="105"/>
      <c r="F33" s="105"/>
      <c r="G33" s="104"/>
      <c r="H33" s="105"/>
      <c r="I33" s="104"/>
      <c r="J33" s="104"/>
      <c r="K33" s="104"/>
      <c r="L33" s="104"/>
      <c r="M33" s="104"/>
      <c r="N33" s="106"/>
    </row>
    <row r="34" spans="1:14" s="70" customFormat="1" ht="18" customHeight="1">
      <c r="A34" s="102"/>
      <c r="B34" s="102"/>
      <c r="C34" s="103"/>
      <c r="D34" s="104"/>
      <c r="E34" s="105"/>
      <c r="F34" s="105"/>
      <c r="G34" s="104"/>
      <c r="H34" s="105"/>
      <c r="I34" s="104"/>
      <c r="J34" s="104"/>
      <c r="K34" s="104"/>
      <c r="L34" s="104"/>
      <c r="M34" s="104"/>
      <c r="N34" s="106"/>
    </row>
    <row r="35" spans="1:14" s="70" customFormat="1" ht="18" customHeight="1">
      <c r="A35" s="102"/>
      <c r="B35" s="102"/>
      <c r="C35" s="103"/>
      <c r="D35" s="104"/>
      <c r="E35" s="105"/>
      <c r="F35" s="105"/>
      <c r="G35" s="104"/>
      <c r="H35" s="105"/>
      <c r="I35" s="104"/>
      <c r="J35" s="104"/>
      <c r="K35" s="104"/>
      <c r="L35" s="104"/>
      <c r="M35" s="104"/>
      <c r="N35" s="106"/>
    </row>
    <row r="36" spans="1:14" s="70" customFormat="1" ht="18" customHeight="1">
      <c r="A36" s="102"/>
      <c r="B36" s="102"/>
      <c r="C36" s="103"/>
      <c r="D36" s="104"/>
      <c r="E36" s="105"/>
      <c r="F36" s="105"/>
      <c r="G36" s="104"/>
      <c r="H36" s="105"/>
      <c r="I36" s="104"/>
      <c r="J36" s="104"/>
      <c r="K36" s="104"/>
      <c r="L36" s="104"/>
      <c r="M36" s="104"/>
      <c r="N36" s="106"/>
    </row>
    <row r="37" spans="2:11" ht="15" thickBot="1">
      <c r="B37" s="107"/>
      <c r="I37" s="107"/>
      <c r="J37" s="109"/>
      <c r="K37" s="107"/>
    </row>
    <row r="38" spans="2:11" ht="15" thickTop="1">
      <c r="B38" s="110"/>
      <c r="I38" s="110"/>
      <c r="J38" s="111"/>
      <c r="K38" s="110"/>
    </row>
    <row r="39" spans="1:250" ht="18">
      <c r="A39" s="112"/>
      <c r="B39" s="113" t="s">
        <v>63</v>
      </c>
      <c r="C39" s="113"/>
      <c r="D39" s="113"/>
      <c r="E39" s="113"/>
      <c r="F39" s="114"/>
      <c r="G39" s="115"/>
      <c r="H39" s="113"/>
      <c r="I39" s="116" t="s">
        <v>64</v>
      </c>
      <c r="J39" s="117"/>
      <c r="K39" s="112"/>
      <c r="L39" s="118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</row>
    <row r="40" spans="1:250" ht="18">
      <c r="A40" s="112"/>
      <c r="B40" s="113" t="s">
        <v>65</v>
      </c>
      <c r="C40" s="113"/>
      <c r="D40" s="113"/>
      <c r="E40" s="113"/>
      <c r="F40" s="114"/>
      <c r="G40" s="115"/>
      <c r="H40" s="113"/>
      <c r="I40" s="116" t="s">
        <v>66</v>
      </c>
      <c r="J40" s="117"/>
      <c r="K40" s="112"/>
      <c r="L40" s="118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</row>
    <row r="41" spans="1:250" ht="18">
      <c r="A41" s="112"/>
      <c r="B41" s="113" t="s">
        <v>67</v>
      </c>
      <c r="C41" s="119"/>
      <c r="D41" s="119"/>
      <c r="E41" s="119"/>
      <c r="F41" s="114"/>
      <c r="G41" s="120"/>
      <c r="H41" s="119"/>
      <c r="I41" s="116" t="s">
        <v>68</v>
      </c>
      <c r="J41" s="12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</row>
  </sheetData>
  <sheetProtection/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rintOptions/>
  <pageMargins left="1.1811023622047245" right="0.7874015748031497" top="0.7874015748031497" bottom="0.7874015748031497" header="0.31496062992125984" footer="0.31496062992125984"/>
  <pageSetup fitToHeight="1" fitToWidth="1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JANUS</cp:lastModifiedBy>
  <dcterms:created xsi:type="dcterms:W3CDTF">2019-12-23T15:13:43Z</dcterms:created>
  <dcterms:modified xsi:type="dcterms:W3CDTF">2019-12-23T15:14:07Z</dcterms:modified>
  <cp:category/>
  <cp:version/>
  <cp:contentType/>
  <cp:contentStatus/>
</cp:coreProperties>
</file>