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ENERO" sheetId="1" r:id="rId1"/>
    <sheet name="GAST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edwa13</author>
  </authors>
  <commentList>
    <comment ref="V97" authorId="0">
      <text>
        <r>
          <rPr>
            <sz val="9"/>
            <rFont val="Tahoma"/>
            <family val="2"/>
          </rPr>
          <t xml:space="preserve">Vr en libros $1.438.514 Mas Viaticos $1.040.340, Mas IVA $2.089.135
Mas seguros $11.672.184
</t>
        </r>
      </text>
    </comment>
    <comment ref="V55" authorId="0">
      <text>
        <r>
          <rPr>
            <sz val="9"/>
            <rFont val="Tahoma"/>
            <family val="2"/>
          </rPr>
          <t>Vr en libros $18.788.628
Mas IVA $1.087.224
Menos Poliza Choco $11.672.184, Menos poliza Bomberos $321.292</t>
        </r>
        <r>
          <rPr>
            <b/>
            <sz val="9"/>
            <rFont val="Tahoma"/>
            <family val="2"/>
          </rPr>
          <t xml:space="preserve">
</t>
        </r>
      </text>
    </comment>
    <comment ref="V98" authorId="0">
      <text>
        <r>
          <rPr>
            <sz val="9"/>
            <rFont val="Tahoma"/>
            <family val="2"/>
          </rPr>
          <t>Vr en libros $0 Mas seguros $321.292 , Mas IVA $51.407, mas Anticipo $231.436.586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<sst xmlns="http://schemas.openxmlformats.org/spreadsheetml/2006/main" count="435" uniqueCount="214">
  <si>
    <t xml:space="preserve">CODIGO </t>
  </si>
  <si>
    <t>NOMBRE</t>
  </si>
  <si>
    <t>APROPIACIÓN INICIAL</t>
  </si>
  <si>
    <t>MODIFICACIONES</t>
  </si>
  <si>
    <t>TRASLADOS</t>
  </si>
  <si>
    <t>ADICIONES</t>
  </si>
  <si>
    <t>REDUCCIONES</t>
  </si>
  <si>
    <t>CREDITOS</t>
  </si>
  <si>
    <t>CONTRACREDITOS</t>
  </si>
  <si>
    <t>APROPIACION DEFINITIVA</t>
  </si>
  <si>
    <t>CERTIFICADO DEL MES</t>
  </si>
  <si>
    <t>CERTIFICADO ACUMULADO</t>
  </si>
  <si>
    <t>% EJECUTADO CERTIFICADO</t>
  </si>
  <si>
    <t>LIBERACION DE DISPONIBILIDAD</t>
  </si>
  <si>
    <t>REGISTRO DEL MES</t>
  </si>
  <si>
    <t>REGISTRO ACUMULADO</t>
  </si>
  <si>
    <t>LIBERACION DE REGISTRO</t>
  </si>
  <si>
    <t>% EJECUTADO REGISTRO</t>
  </si>
  <si>
    <t>APROPIACION DISPONIBLE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</si>
  <si>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</si>
  <si>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</si>
  <si>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</si>
  <si>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</si>
  <si>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</si>
  <si>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</si>
  <si>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</si>
  <si>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</si>
  <si>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 xml:space="preserve">SALDO DE APROPIACION </t>
  </si>
  <si>
    <t>% DE APROPIACION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</si>
  <si>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</si>
  <si>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</si>
  <si>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</si>
  <si>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</si>
  <si>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</si>
  <si>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</si>
  <si>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</si>
  <si>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</si>
  <si>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</si>
  <si>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</si>
  <si>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</si>
  <si>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</si>
  <si>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</si>
  <si>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</si>
  <si>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</si>
  <si>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</si>
  <si>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</si>
  <si>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</si>
  <si>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</si>
  <si>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</si>
  <si>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</si>
  <si>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</si>
  <si>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</si>
  <si>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</si>
  <si>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</si>
  <si>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</si>
  <si>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</si>
  <si>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</si>
  <si>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</si>
  <si>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</si>
  <si>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</si>
  <si>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</si>
  <si>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</si>
  <si>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</si>
  <si>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</si>
  <si>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</si>
  <si>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</si>
  <si>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</si>
  <si>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</si>
  <si>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2.1.01.03.01.01.01.01</t>
  </si>
  <si>
    <t>Cesantias Régimen Retroactivo</t>
  </si>
  <si>
    <t>2.1.01.03.01.01.01,02</t>
  </si>
  <si>
    <t xml:space="preserve">Fondos de Cesantías </t>
  </si>
  <si>
    <t>2.1.01.03.01.01.03</t>
  </si>
  <si>
    <t>Pensiones</t>
  </si>
  <si>
    <t>2.1.01.03.01.01.03.01</t>
  </si>
  <si>
    <t>Fondos de Pensiones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</si>
  <si>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</si>
  <si>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</si>
  <si>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</si>
  <si>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</si>
  <si>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</si>
  <si>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</si>
  <si>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</si>
  <si>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</si>
  <si>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</si>
  <si>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</si>
  <si>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</si>
  <si>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</si>
  <si>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</si>
  <si>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</si>
  <si>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</si>
  <si>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</si>
  <si>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</si>
  <si>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</si>
  <si>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</si>
  <si>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</si>
  <si>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</si>
  <si>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</si>
  <si>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</si>
  <si>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</si>
  <si>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</si>
  <si>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</si>
  <si>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</si>
  <si>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</si>
  <si>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</si>
  <si>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</si>
  <si>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</si>
  <si>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</si>
  <si>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</si>
  <si>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</si>
  <si>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</si>
  <si>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</si>
  <si>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</si>
  <si>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</si>
  <si>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</si>
  <si>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</si>
  <si>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</si>
  <si>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</si>
  <si>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</si>
  <si>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</si>
  <si>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</si>
  <si>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</si>
  <si>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</si>
  <si>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</si>
  <si>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</si>
  <si>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</si>
  <si>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</si>
  <si>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</si>
  <si>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</si>
  <si>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</si>
  <si>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2.1.03.98.07</t>
  </si>
  <si>
    <t>Sentencias y Conciliaciones</t>
  </si>
  <si>
    <t>2.2</t>
  </si>
  <si>
    <t>GASTOS DE INVERSION</t>
  </si>
  <si>
    <t>2.2.01</t>
  </si>
  <si>
    <t>2.2.01.98</t>
  </si>
  <si>
    <t>Otros Gastos de Inversión</t>
  </si>
  <si>
    <t>2.2.01.98.98</t>
  </si>
  <si>
    <t>Otros Gastos de Inversión no especificados</t>
  </si>
  <si>
    <t>2.2.01.98.98.01</t>
  </si>
  <si>
    <t>Inmobiliaria Municipal</t>
  </si>
  <si>
    <t>2.2.01.98.98.02</t>
  </si>
  <si>
    <t>2.2.01.98.98.03</t>
  </si>
  <si>
    <t>Otros Gastos</t>
  </si>
  <si>
    <t>2.2.01.98.98.03.01</t>
  </si>
  <si>
    <t>2.2.01.98.98.03.04</t>
  </si>
  <si>
    <t>2.2.01.98.98.03.10</t>
  </si>
  <si>
    <t>Otros Contratos Interadministrativos</t>
  </si>
  <si>
    <t>CUENTAS POR PAGAR</t>
  </si>
  <si>
    <t>3.2</t>
  </si>
  <si>
    <t>3.2.01</t>
  </si>
  <si>
    <t>3.2.01.98</t>
  </si>
  <si>
    <t>Otros gastos de inversion</t>
  </si>
  <si>
    <t>3.2.01.98.98</t>
  </si>
  <si>
    <t>Otros gastos de inversion no especificados</t>
  </si>
  <si>
    <t>3.2.01.98.98.01</t>
  </si>
  <si>
    <t>4.1.01.98.98.01</t>
  </si>
  <si>
    <t>Contrato inetradministrativo 008 de 2015 Centro cultural y turistico la estacion</t>
  </si>
  <si>
    <t>Contrato interadministrativo 020 de 2015 Choco</t>
  </si>
  <si>
    <t>Contrato interadministrativo 018 de 2015 Estacion de bomberos</t>
  </si>
  <si>
    <t>Contrato interadministrativo 014 de 2015 Valorizacion fase III</t>
  </si>
  <si>
    <t>4.1.01.98.98.02</t>
  </si>
  <si>
    <t>4.1.01.98.98.03</t>
  </si>
  <si>
    <t>4.1.01.98.98.04</t>
  </si>
  <si>
    <t>SEBASTIAN CONGOTE POSADA</t>
  </si>
  <si>
    <t>ALEXANDRA MARIN CIFUENTES</t>
  </si>
  <si>
    <t>Contrato interadministrativo 008 de 2015 Centro cultural y turistico la estacion</t>
  </si>
  <si>
    <t>Contrato Interadministrativo 014 de 2015 Valorización fase III</t>
  </si>
  <si>
    <t>Contrato Interadministrativo 008 de 2015 Centro Cultural y Turistíco la Estación Fase I</t>
  </si>
  <si>
    <t>Contrato Interadministrativo 020 Cancha de Futbol - Quibdo Choco</t>
  </si>
  <si>
    <t>Contrato Interadministrativo 018 Estación de Bomberos</t>
  </si>
  <si>
    <t>Contrato Interadministrativo No. 010 de 2015 Valorización Fase I</t>
  </si>
  <si>
    <t>Contrato Interadministrativo No. 013 de 2015 Valorización Fase II</t>
  </si>
  <si>
    <t>Contrato Interadministrativo No. 006 de 2015 Fortalecimiento a la Infraestructura</t>
  </si>
  <si>
    <t>Contrato Interadministrativo No. 035 de 2015 PGIRS</t>
  </si>
  <si>
    <t>Contrato Interadministrativo No. 014 DE 2014 Parque Fundadores</t>
  </si>
  <si>
    <t>3.2.01.98.98.02</t>
  </si>
  <si>
    <t>3.2.01.98.98.03</t>
  </si>
  <si>
    <t>3.2.01.98.98.04</t>
  </si>
  <si>
    <t>3.2.01.98.98.05</t>
  </si>
  <si>
    <t>3.2.01.98.98.06</t>
  </si>
  <si>
    <t>3.2.01.98.98.07</t>
  </si>
  <si>
    <t>3.2.01.98.98.08</t>
  </si>
  <si>
    <t>3.2.01.98.98.09</t>
  </si>
  <si>
    <t>3.2.01.98.98.10</t>
  </si>
  <si>
    <t>3.2.01.98.98.11</t>
  </si>
  <si>
    <t>3.2.01.98.98.12</t>
  </si>
  <si>
    <t>3.2.01.98.98.13</t>
  </si>
  <si>
    <t>Contrato Interadministrativo No. 016 DE 2014 Setta</t>
  </si>
  <si>
    <t>Contrato Interadministrativo No. 007 de 2015 Arbol Urbano / Armenia es un Jardin</t>
  </si>
  <si>
    <t>Modulos Fundadores</t>
  </si>
  <si>
    <t>Parque de la Familia</t>
  </si>
  <si>
    <t>3.2.01.98.98.14</t>
  </si>
  <si>
    <t>Otros Servicios Personales Asociados a la Nómina (Vacaciones)</t>
  </si>
  <si>
    <t>REVISO</t>
  </si>
  <si>
    <t>ELABORO</t>
  </si>
  <si>
    <t>GERENTE EMPRESA DE DESARROLLO URBANO DE ARMENIA</t>
  </si>
  <si>
    <t>DIRECTORA ADMINISTRATIVA Y FINANCIERA</t>
  </si>
  <si>
    <t>EJECUCIÓN PRESUPUESTAL DE GASTOS ENERO DE 2016</t>
  </si>
  <si>
    <t>CONTRATOS INTERADMINISTRATIVOS DE LA VIGENCIA ANTERIOR</t>
  </si>
  <si>
    <t>4.1.01.98</t>
  </si>
  <si>
    <t>4.1.01.98.98</t>
  </si>
  <si>
    <t>4.1</t>
  </si>
  <si>
    <t>Contrato Interadministrativo No. 001 de 2015 - SETTA</t>
  </si>
  <si>
    <t>Contrato Interadministrativo No. 016 de 2012 - Inmobiliaria</t>
  </si>
  <si>
    <t>Contrato interadministrativo No. 011 de 2016 - ARBOL URBANO</t>
  </si>
  <si>
    <t>Contrato interadministrativo No. 012 de 2016 - INFRAESTRUCTURA</t>
  </si>
  <si>
    <t>Contrato Interadministrativo No. 001 de 2015/023 de 2016 SETTA</t>
  </si>
  <si>
    <t>2.2.01.98.98.03.02</t>
  </si>
  <si>
    <t>Contrato interadministrativo No. 024 de 2016 - ORNATO, SIEMBRA Y MANTENIMIENTO DE JARDINES</t>
  </si>
  <si>
    <t>2.2.01.98.98.03.05</t>
  </si>
  <si>
    <t>Contrato interadministrativo Especifico No. 1112 de 2016 -  ARCHIPIÉLAGO DE SAN ANDRÉS, PROVIDENCIA Y SANTA CATALINA</t>
  </si>
  <si>
    <t xml:space="preserve">EJECUCION PRESUPUESTAL DE GASTOS SEPTIEMBRE 2016 </t>
  </si>
  <si>
    <t>ORIGINAL FIRMADO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</si>
</sst>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_(&quot;$&quot;\ * #,##0.0_);_(&quot;$&quot;\ * \(#,##0.0\);_(&quot;$&quot;\ * &quot;-&quot;??_);_(@_)"/>
    <numFmt numFmtId="180" formatCode="_(&quot;$&quot;\ * #,##0_);_(&quot;$&quot;\ * \(#,##0\);_(&quot;$&quot;\ 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\ #,##0.00"/>
    <numFmt numFmtId="186" formatCode="&quot;$&quot;\ #,##0.0"/>
    <numFmt numFmtId="187" formatCode="&quot;$&quot;\ #,##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&quot;$&quot;#,##0.00"/>
    <numFmt numFmtId="193" formatCode="[$-540A]dddd\,\ mmmm\ dd\,\ yyyy"/>
    <numFmt numFmtId="194" formatCode="[$-409]h:mm:ss\ AM/PM"/>
    <numFmt numFmtId="195" formatCode="0.0%"/>
    <numFmt numFmtId="196" formatCode="mmm\-yyyy"/>
    <numFmt numFmtId="197" formatCode="&quot;$&quot;\ #,##0.000"/>
    <numFmt numFmtId="198" formatCode="0.0"/>
    <numFmt numFmtId="199" formatCode="[$-240A]dddd\,\ dd&quot; de &quot;mmmm&quot; de &quot;yyyy"/>
    <numFmt numFmtId="200" formatCode="[$-240A]hh:mm:ss\ AM/PM"/>
    <numFmt numFmtId="201" formatCode="&quot;$&quot;#,##0.0"/>
    <numFmt numFmtId="202" formatCode="_(&quot;$&quot;* #,##0.000_);_(&quot;$&quot;* \(#,##0.000\);_(&quot;$&quot;* &quot;-&quot;??_);_(@_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[$-240A]h:mm:ss\ AM/PM"/>
    <numFmt numFmtId="206" formatCode="&quot;$&quot;\ #,##0.0000"/>
    <numFmt numFmtId="207" formatCode="_(&quot;$&quot;\ * #,##0.000_);_(&quot;$&quot;\ * \(#,##0.000\);_(&quot;$&quot;\ * &quot;-&quot;??_);_(@_)"/>
    <numFmt numFmtId="208" formatCode="_(&quot;$&quot;\ * #,##0.0000_);_(&quot;$&quot;\ * \(#,##0.0000\);_(&quot;$&quot;\ * &quot;-&quot;??_);_(@_)"/>
    <numFmt numFmtId="209" formatCode="_-&quot;$&quot;* #,##0_-;\-&quot;$&quot;* #,##0_-;_-&quot;$&quot;* &quot;-&quot;??_-;_-@_-"/>
    <numFmt numFmtId="210" formatCode="_(&quot;$&quot;* #,##0.0000_);_(&quot;$&quot;* \(#,##0.000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44" fontId="3" fillId="0" borderId="10" xfId="5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4" fontId="3" fillId="0" borderId="11" xfId="50" applyFont="1" applyFill="1" applyBorder="1" applyAlignment="1">
      <alignment/>
    </xf>
    <xf numFmtId="0" fontId="49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49" fillId="0" borderId="12" xfId="0" applyFont="1" applyFill="1" applyBorder="1" applyAlignment="1">
      <alignment vertical="center"/>
    </xf>
    <xf numFmtId="180" fontId="3" fillId="0" borderId="10" xfId="5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0" fontId="3" fillId="0" borderId="13" xfId="50" applyNumberFormat="1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4" fontId="3" fillId="0" borderId="15" xfId="50" applyFont="1" applyFill="1" applyBorder="1" applyAlignment="1">
      <alignment/>
    </xf>
    <xf numFmtId="180" fontId="3" fillId="0" borderId="16" xfId="5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80" fontId="3" fillId="0" borderId="15" xfId="50" applyNumberFormat="1" applyFont="1" applyFill="1" applyBorder="1" applyAlignment="1">
      <alignment/>
    </xf>
    <xf numFmtId="0" fontId="49" fillId="0" borderId="17" xfId="0" applyFont="1" applyFill="1" applyBorder="1" applyAlignment="1">
      <alignment/>
    </xf>
    <xf numFmtId="180" fontId="3" fillId="0" borderId="18" xfId="50" applyNumberFormat="1" applyFont="1" applyFill="1" applyBorder="1" applyAlignment="1">
      <alignment/>
    </xf>
    <xf numFmtId="44" fontId="2" fillId="33" borderId="10" xfId="50" applyFont="1" applyFill="1" applyBorder="1" applyAlignment="1" applyProtection="1">
      <alignment/>
      <protection/>
    </xf>
    <xf numFmtId="180" fontId="2" fillId="33" borderId="13" xfId="50" applyNumberFormat="1" applyFont="1" applyFill="1" applyBorder="1" applyAlignment="1" applyProtection="1">
      <alignment/>
      <protection/>
    </xf>
    <xf numFmtId="180" fontId="2" fillId="33" borderId="13" xfId="0" applyNumberFormat="1" applyFont="1" applyFill="1" applyBorder="1" applyAlignment="1" applyProtection="1">
      <alignment/>
      <protection/>
    </xf>
    <xf numFmtId="180" fontId="2" fillId="33" borderId="10" xfId="50" applyNumberFormat="1" applyFont="1" applyFill="1" applyBorder="1" applyAlignment="1" applyProtection="1">
      <alignment/>
      <protection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44" fontId="49" fillId="0" borderId="0" xfId="0" applyNumberFormat="1" applyFont="1" applyFill="1" applyAlignment="1">
      <alignment/>
    </xf>
    <xf numFmtId="180" fontId="49" fillId="0" borderId="0" xfId="0" applyNumberFormat="1" applyFont="1" applyAlignment="1">
      <alignment/>
    </xf>
    <xf numFmtId="49" fontId="49" fillId="0" borderId="19" xfId="0" applyNumberFormat="1" applyFont="1" applyFill="1" applyBorder="1" applyAlignment="1">
      <alignment/>
    </xf>
    <xf numFmtId="49" fontId="49" fillId="0" borderId="20" xfId="0" applyNumberFormat="1" applyFont="1" applyFill="1" applyBorder="1" applyAlignment="1">
      <alignment/>
    </xf>
    <xf numFmtId="44" fontId="3" fillId="0" borderId="20" xfId="50" applyFont="1" applyFill="1" applyBorder="1" applyAlignment="1">
      <alignment/>
    </xf>
    <xf numFmtId="180" fontId="3" fillId="0" borderId="20" xfId="50" applyNumberFormat="1" applyFont="1" applyFill="1" applyBorder="1" applyAlignment="1">
      <alignment/>
    </xf>
    <xf numFmtId="180" fontId="3" fillId="0" borderId="21" xfId="50" applyNumberFormat="1" applyFont="1" applyFill="1" applyBorder="1" applyAlignment="1">
      <alignment/>
    </xf>
    <xf numFmtId="10" fontId="49" fillId="0" borderId="20" xfId="54" applyNumberFormat="1" applyFont="1" applyFill="1" applyBorder="1" applyAlignment="1">
      <alignment/>
    </xf>
    <xf numFmtId="0" fontId="2" fillId="33" borderId="22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180" fontId="2" fillId="33" borderId="24" xfId="50" applyNumberFormat="1" applyFont="1" applyFill="1" applyBorder="1" applyAlignment="1" applyProtection="1">
      <alignment/>
      <protection/>
    </xf>
    <xf numFmtId="9" fontId="50" fillId="33" borderId="23" xfId="54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80" fontId="2" fillId="33" borderId="16" xfId="50" applyNumberFormat="1" applyFont="1" applyFill="1" applyBorder="1" applyAlignment="1" applyProtection="1">
      <alignment/>
      <protection/>
    </xf>
    <xf numFmtId="0" fontId="49" fillId="0" borderId="11" xfId="0" applyFont="1" applyFill="1" applyBorder="1" applyAlignment="1">
      <alignment/>
    </xf>
    <xf numFmtId="180" fontId="3" fillId="0" borderId="11" xfId="50" applyNumberFormat="1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0" fontId="2" fillId="33" borderId="27" xfId="50" applyNumberFormat="1" applyFont="1" applyFill="1" applyBorder="1" applyAlignment="1" applyProtection="1">
      <alignment/>
      <protection/>
    </xf>
    <xf numFmtId="9" fontId="50" fillId="33" borderId="26" xfId="54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9" fillId="0" borderId="28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44" fontId="3" fillId="0" borderId="29" xfId="50" applyFont="1" applyFill="1" applyBorder="1" applyAlignment="1">
      <alignment/>
    </xf>
    <xf numFmtId="180" fontId="3" fillId="0" borderId="29" xfId="50" applyNumberFormat="1" applyFont="1" applyFill="1" applyBorder="1" applyAlignment="1">
      <alignment/>
    </xf>
    <xf numFmtId="180" fontId="3" fillId="0" borderId="30" xfId="50" applyNumberFormat="1" applyFont="1" applyFill="1" applyBorder="1" applyAlignment="1">
      <alignment/>
    </xf>
    <xf numFmtId="4" fontId="49" fillId="0" borderId="28" xfId="0" applyNumberFormat="1" applyFont="1" applyFill="1" applyBorder="1" applyAlignment="1">
      <alignment/>
    </xf>
    <xf numFmtId="0" fontId="49" fillId="0" borderId="19" xfId="0" applyFont="1" applyFill="1" applyBorder="1" applyAlignment="1">
      <alignment vertical="center"/>
    </xf>
    <xf numFmtId="0" fontId="2" fillId="33" borderId="26" xfId="0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/>
      <protection/>
    </xf>
    <xf numFmtId="44" fontId="2" fillId="33" borderId="23" xfId="50" applyFont="1" applyFill="1" applyBorder="1" applyAlignment="1" applyProtection="1">
      <alignment/>
      <protection/>
    </xf>
    <xf numFmtId="180" fontId="2" fillId="33" borderId="23" xfId="5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180" fontId="2" fillId="33" borderId="31" xfId="50" applyNumberFormat="1" applyFont="1" applyFill="1" applyBorder="1" applyAlignment="1" applyProtection="1">
      <alignment/>
      <protection/>
    </xf>
    <xf numFmtId="180" fontId="2" fillId="33" borderId="32" xfId="50" applyNumberFormat="1" applyFont="1" applyFill="1" applyBorder="1" applyAlignment="1" applyProtection="1">
      <alignment/>
      <protection/>
    </xf>
    <xf numFmtId="180" fontId="2" fillId="33" borderId="33" xfId="50" applyNumberFormat="1" applyFont="1" applyFill="1" applyBorder="1" applyAlignment="1" applyProtection="1">
      <alignment/>
      <protection/>
    </xf>
    <xf numFmtId="180" fontId="3" fillId="0" borderId="34" xfId="50" applyNumberFormat="1" applyFont="1" applyFill="1" applyBorder="1" applyAlignment="1">
      <alignment/>
    </xf>
    <xf numFmtId="180" fontId="3" fillId="0" borderId="32" xfId="50" applyNumberFormat="1" applyFont="1" applyFill="1" applyBorder="1" applyAlignment="1">
      <alignment/>
    </xf>
    <xf numFmtId="180" fontId="3" fillId="0" borderId="35" xfId="50" applyNumberFormat="1" applyFont="1" applyFill="1" applyBorder="1" applyAlignment="1">
      <alignment/>
    </xf>
    <xf numFmtId="180" fontId="2" fillId="33" borderId="36" xfId="50" applyNumberFormat="1" applyFont="1" applyFill="1" applyBorder="1" applyAlignment="1" applyProtection="1">
      <alignment/>
      <protection/>
    </xf>
    <xf numFmtId="180" fontId="2" fillId="33" borderId="32" xfId="0" applyNumberFormat="1" applyFont="1" applyFill="1" applyBorder="1" applyAlignment="1" applyProtection="1">
      <alignment/>
      <protection/>
    </xf>
    <xf numFmtId="180" fontId="3" fillId="0" borderId="37" xfId="50" applyNumberFormat="1" applyFont="1" applyFill="1" applyBorder="1" applyAlignment="1">
      <alignment/>
    </xf>
    <xf numFmtId="180" fontId="3" fillId="0" borderId="33" xfId="50" applyNumberFormat="1" applyFont="1" applyFill="1" applyBorder="1" applyAlignment="1">
      <alignment/>
    </xf>
    <xf numFmtId="180" fontId="49" fillId="0" borderId="13" xfId="50" applyNumberFormat="1" applyFont="1" applyFill="1" applyBorder="1" applyAlignment="1">
      <alignment/>
    </xf>
    <xf numFmtId="180" fontId="49" fillId="0" borderId="21" xfId="50" applyNumberFormat="1" applyFont="1" applyFill="1" applyBorder="1" applyAlignment="1">
      <alignment/>
    </xf>
    <xf numFmtId="180" fontId="49" fillId="0" borderId="18" xfId="50" applyNumberFormat="1" applyFont="1" applyFill="1" applyBorder="1" applyAlignment="1">
      <alignment/>
    </xf>
    <xf numFmtId="180" fontId="2" fillId="33" borderId="10" xfId="0" applyNumberFormat="1" applyFont="1" applyFill="1" applyBorder="1" applyAlignment="1" applyProtection="1">
      <alignment/>
      <protection/>
    </xf>
    <xf numFmtId="44" fontId="2" fillId="33" borderId="10" xfId="0" applyNumberFormat="1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left" vertical="top"/>
      <protection/>
    </xf>
    <xf numFmtId="0" fontId="2" fillId="33" borderId="23" xfId="0" applyFont="1" applyFill="1" applyBorder="1" applyAlignment="1" applyProtection="1">
      <alignment horizontal="left" vertical="top"/>
      <protection/>
    </xf>
    <xf numFmtId="180" fontId="2" fillId="33" borderId="15" xfId="50" applyNumberFormat="1" applyFont="1" applyFill="1" applyBorder="1" applyAlignment="1" applyProtection="1">
      <alignment/>
      <protection/>
    </xf>
    <xf numFmtId="44" fontId="2" fillId="33" borderId="15" xfId="5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180" fontId="2" fillId="33" borderId="26" xfId="50" applyNumberFormat="1" applyFont="1" applyFill="1" applyBorder="1" applyAlignment="1" applyProtection="1">
      <alignment/>
      <protection/>
    </xf>
    <xf numFmtId="44" fontId="2" fillId="33" borderId="26" xfId="50" applyFont="1" applyFill="1" applyBorder="1" applyAlignment="1" applyProtection="1">
      <alignment/>
      <protection/>
    </xf>
    <xf numFmtId="180" fontId="2" fillId="33" borderId="36" xfId="50" applyNumberFormat="1" applyFont="1" applyFill="1" applyBorder="1" applyAlignment="1">
      <alignment/>
    </xf>
    <xf numFmtId="0" fontId="2" fillId="33" borderId="22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10" fontId="2" fillId="33" borderId="23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10" fontId="2" fillId="33" borderId="15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10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0" fontId="3" fillId="0" borderId="11" xfId="0" applyNumberFormat="1" applyFont="1" applyFill="1" applyBorder="1" applyAlignment="1">
      <alignment/>
    </xf>
    <xf numFmtId="10" fontId="2" fillId="33" borderId="26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0" fontId="3" fillId="0" borderId="29" xfId="0" applyNumberFormat="1" applyFont="1" applyFill="1" applyBorder="1" applyAlignment="1">
      <alignment/>
    </xf>
    <xf numFmtId="10" fontId="3" fillId="33" borderId="26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10" fontId="3" fillId="0" borderId="15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3" fillId="0" borderId="0" xfId="50" applyNumberFormat="1" applyFont="1" applyFill="1" applyBorder="1" applyAlignment="1">
      <alignment/>
    </xf>
    <xf numFmtId="9" fontId="49" fillId="0" borderId="0" xfId="54" applyFont="1" applyAlignment="1">
      <alignment/>
    </xf>
    <xf numFmtId="9" fontId="49" fillId="0" borderId="20" xfId="54" applyFont="1" applyFill="1" applyBorder="1" applyAlignment="1">
      <alignment/>
    </xf>
    <xf numFmtId="9" fontId="49" fillId="0" borderId="29" xfId="54" applyFont="1" applyFill="1" applyBorder="1" applyAlignment="1">
      <alignment/>
    </xf>
    <xf numFmtId="9" fontId="49" fillId="0" borderId="0" xfId="54" applyFont="1" applyBorder="1" applyAlignment="1">
      <alignment/>
    </xf>
    <xf numFmtId="9" fontId="50" fillId="33" borderId="20" xfId="54" applyFont="1" applyFill="1" applyBorder="1" applyAlignment="1">
      <alignment/>
    </xf>
    <xf numFmtId="9" fontId="50" fillId="33" borderId="38" xfId="54" applyFont="1" applyFill="1" applyBorder="1" applyAlignment="1">
      <alignment/>
    </xf>
    <xf numFmtId="180" fontId="3" fillId="0" borderId="39" xfId="50" applyNumberFormat="1" applyFont="1" applyFill="1" applyBorder="1" applyAlignment="1">
      <alignment/>
    </xf>
    <xf numFmtId="9" fontId="49" fillId="0" borderId="38" xfId="54" applyFont="1" applyFill="1" applyBorder="1" applyAlignment="1">
      <alignment/>
    </xf>
    <xf numFmtId="9" fontId="49" fillId="0" borderId="0" xfId="54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180" fontId="3" fillId="0" borderId="21" xfId="50" applyNumberFormat="1" applyFont="1" applyFill="1" applyBorder="1" applyAlignment="1" applyProtection="1">
      <alignment/>
      <protection/>
    </xf>
    <xf numFmtId="180" fontId="3" fillId="0" borderId="11" xfId="50" applyNumberFormat="1" applyFont="1" applyFill="1" applyBorder="1" applyAlignment="1" applyProtection="1">
      <alignment/>
      <protection/>
    </xf>
    <xf numFmtId="180" fontId="3" fillId="0" borderId="38" xfId="5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42" xfId="0" applyFont="1" applyBorder="1" applyAlignment="1">
      <alignment/>
    </xf>
    <xf numFmtId="180" fontId="7" fillId="0" borderId="0" xfId="0" applyNumberFormat="1" applyFont="1" applyAlignment="1">
      <alignment/>
    </xf>
    <xf numFmtId="180" fontId="7" fillId="0" borderId="42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80" fontId="52" fillId="0" borderId="0" xfId="0" applyNumberFormat="1" applyFont="1" applyAlignment="1">
      <alignment/>
    </xf>
    <xf numFmtId="9" fontId="52" fillId="0" borderId="0" xfId="54" applyFont="1" applyAlignment="1">
      <alignment/>
    </xf>
    <xf numFmtId="9" fontId="51" fillId="0" borderId="0" xfId="54" applyFont="1" applyAlignment="1">
      <alignment/>
    </xf>
    <xf numFmtId="180" fontId="51" fillId="0" borderId="0" xfId="0" applyNumberFormat="1" applyFont="1" applyAlignment="1">
      <alignment/>
    </xf>
    <xf numFmtId="0" fontId="51" fillId="0" borderId="42" xfId="0" applyFont="1" applyBorder="1" applyAlignment="1">
      <alignment/>
    </xf>
    <xf numFmtId="9" fontId="51" fillId="0" borderId="0" xfId="54" applyFont="1" applyBorder="1" applyAlignment="1">
      <alignment/>
    </xf>
    <xf numFmtId="180" fontId="51" fillId="0" borderId="42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1" fontId="3" fillId="0" borderId="32" xfId="50" applyNumberFormat="1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0" fontId="2" fillId="34" borderId="23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 wrapText="1"/>
    </xf>
    <xf numFmtId="10" fontId="2" fillId="34" borderId="11" xfId="0" applyNumberFormat="1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80" fontId="2" fillId="34" borderId="23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180" fontId="2" fillId="34" borderId="11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51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9" fontId="50" fillId="34" borderId="51" xfId="54" applyFont="1" applyFill="1" applyBorder="1" applyAlignment="1">
      <alignment horizontal="center" vertical="center" wrapText="1"/>
    </xf>
    <xf numFmtId="9" fontId="50" fillId="34" borderId="29" xfId="54" applyFont="1" applyFill="1" applyBorder="1" applyAlignment="1">
      <alignment horizontal="center" vertical="center" wrapText="1"/>
    </xf>
    <xf numFmtId="180" fontId="50" fillId="34" borderId="51" xfId="0" applyNumberFormat="1" applyFont="1" applyFill="1" applyBorder="1" applyAlignment="1">
      <alignment horizontal="center" vertical="center" wrapText="1"/>
    </xf>
    <xf numFmtId="180" fontId="50" fillId="34" borderId="29" xfId="0" applyNumberFormat="1" applyFont="1" applyFill="1" applyBorder="1" applyAlignment="1">
      <alignment horizontal="center" vertical="center" wrapText="1"/>
    </xf>
    <xf numFmtId="180" fontId="50" fillId="34" borderId="52" xfId="0" applyNumberFormat="1" applyFont="1" applyFill="1" applyBorder="1" applyAlignment="1">
      <alignment horizontal="center" vertical="center" wrapText="1"/>
    </xf>
    <xf numFmtId="180" fontId="50" fillId="34" borderId="37" xfId="0" applyNumberFormat="1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53" xfId="0" applyFont="1" applyFill="1" applyBorder="1" applyAlignment="1">
      <alignment horizontal="center" vertical="center" wrapText="1"/>
    </xf>
    <xf numFmtId="0" fontId="50" fillId="34" borderId="54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49" fillId="0" borderId="42" xfId="0" applyFont="1" applyBorder="1" applyAlignment="1">
      <alignment/>
    </xf>
    <xf numFmtId="0" fontId="3" fillId="0" borderId="42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0</xdr:col>
      <xdr:colOff>1495425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133350</xdr:colOff>
      <xdr:row>4</xdr:row>
      <xdr:rowOff>428625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40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zoomScalePageLayoutView="0" workbookViewId="0" topLeftCell="A1">
      <pane xSplit="3" ySplit="22" topLeftCell="W58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11.421875" defaultRowHeight="15"/>
  <cols>
    <col min="1" max="1" width="26.7109375" style="99" customWidth="1"/>
    <col min="2" max="2" width="72.8515625" style="99" customWidth="1"/>
    <col min="3" max="3" width="19.421875" style="99" customWidth="1"/>
    <col min="4" max="4" width="14.00390625" style="99" customWidth="1"/>
    <col min="5" max="5" width="21.7109375" style="99" customWidth="1"/>
    <col min="6" max="6" width="19.8515625" style="119" customWidth="1"/>
    <col min="7" max="7" width="17.421875" style="99" customWidth="1"/>
    <col min="8" max="8" width="19.57421875" style="99" customWidth="1"/>
    <col min="9" max="9" width="20.28125" style="119" customWidth="1"/>
    <col min="10" max="10" width="16.421875" style="99" customWidth="1"/>
    <col min="11" max="11" width="19.421875" style="99" customWidth="1"/>
    <col min="12" max="12" width="15.57421875" style="120" customWidth="1"/>
    <col min="13" max="13" width="19.00390625" style="99" customWidth="1"/>
    <col min="14" max="14" width="19.28125" style="99" customWidth="1"/>
    <col min="15" max="15" width="15.421875" style="99" customWidth="1"/>
    <col min="16" max="16" width="19.57421875" style="99" customWidth="1"/>
    <col min="17" max="17" width="15.140625" style="120" customWidth="1"/>
    <col min="18" max="18" width="19.421875" style="99" customWidth="1"/>
    <col min="19" max="19" width="17.140625" style="120" customWidth="1"/>
    <col min="20" max="20" width="15.421875" style="99" customWidth="1"/>
    <col min="21" max="21" width="16.8515625" style="99" customWidth="1"/>
    <col min="22" max="22" width="16.7109375" style="99" customWidth="1"/>
    <col min="23" max="23" width="14.8515625" style="120" customWidth="1"/>
    <col min="24" max="24" width="16.421875" style="99" customWidth="1"/>
    <col min="25" max="25" width="17.28125" style="99" customWidth="1"/>
    <col min="26" max="26" width="14.28125" style="120" customWidth="1"/>
    <col min="27" max="27" width="18.00390625" style="99" customWidth="1"/>
    <col min="28" max="16384" width="11.421875" style="99" customWidth="1"/>
  </cols>
  <sheetData>
    <row r="1" spans="1:27" ht="15.75" customHeight="1">
      <c r="A1" s="156" t="s">
        <v>198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8"/>
    </row>
    <row r="2" spans="1:27" ht="15.7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</row>
    <row r="3" spans="1:27" ht="15.75" customHeigh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1"/>
    </row>
    <row r="4" spans="1:27" ht="15.75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1"/>
    </row>
    <row r="5" spans="1:27" ht="16.5" customHeight="1" thickBot="1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4"/>
    </row>
    <row r="6" spans="1:27" ht="15" customHeight="1">
      <c r="A6" s="180" t="s">
        <v>0</v>
      </c>
      <c r="B6" s="165" t="s">
        <v>1</v>
      </c>
      <c r="C6" s="165" t="s">
        <v>2</v>
      </c>
      <c r="D6" s="165" t="s">
        <v>3</v>
      </c>
      <c r="E6" s="165"/>
      <c r="F6" s="165"/>
      <c r="G6" s="165"/>
      <c r="H6" s="165" t="s">
        <v>9</v>
      </c>
      <c r="I6" s="177" t="s">
        <v>10</v>
      </c>
      <c r="J6" s="165" t="s">
        <v>13</v>
      </c>
      <c r="K6" s="165" t="s">
        <v>11</v>
      </c>
      <c r="L6" s="168" t="s">
        <v>12</v>
      </c>
      <c r="M6" s="165" t="s">
        <v>18</v>
      </c>
      <c r="N6" s="165" t="s">
        <v>14</v>
      </c>
      <c r="O6" s="165" t="s">
        <v>16</v>
      </c>
      <c r="P6" s="165" t="s">
        <v>15</v>
      </c>
      <c r="Q6" s="168" t="s">
        <v>17</v>
      </c>
      <c r="R6" s="165" t="s">
        <v>27</v>
      </c>
      <c r="S6" s="168" t="s">
        <v>28</v>
      </c>
      <c r="T6" s="165" t="s">
        <v>19</v>
      </c>
      <c r="U6" s="165" t="s">
        <v>20</v>
      </c>
      <c r="V6" s="174" t="s">
        <v>21</v>
      </c>
      <c r="W6" s="168" t="s">
        <v>22</v>
      </c>
      <c r="X6" s="165" t="s">
        <v>23</v>
      </c>
      <c r="Y6" s="165" t="s">
        <v>24</v>
      </c>
      <c r="Z6" s="168" t="s">
        <v>25</v>
      </c>
      <c r="AA6" s="171" t="s">
        <v>26</v>
      </c>
    </row>
    <row r="7" spans="1:27" ht="12.75">
      <c r="A7" s="181"/>
      <c r="B7" s="166"/>
      <c r="C7" s="166"/>
      <c r="D7" s="166" t="s">
        <v>4</v>
      </c>
      <c r="E7" s="166"/>
      <c r="F7" s="178" t="s">
        <v>5</v>
      </c>
      <c r="G7" s="166" t="s">
        <v>6</v>
      </c>
      <c r="H7" s="166"/>
      <c r="I7" s="178"/>
      <c r="J7" s="166"/>
      <c r="K7" s="166"/>
      <c r="L7" s="169"/>
      <c r="M7" s="166"/>
      <c r="N7" s="166"/>
      <c r="O7" s="166"/>
      <c r="P7" s="166"/>
      <c r="Q7" s="169"/>
      <c r="R7" s="166"/>
      <c r="S7" s="169"/>
      <c r="T7" s="166"/>
      <c r="U7" s="166"/>
      <c r="V7" s="175"/>
      <c r="W7" s="169"/>
      <c r="X7" s="166"/>
      <c r="Y7" s="166"/>
      <c r="Z7" s="169"/>
      <c r="AA7" s="172"/>
    </row>
    <row r="8" spans="1:27" ht="38.25" customHeight="1" thickBot="1">
      <c r="A8" s="182"/>
      <c r="B8" s="167"/>
      <c r="C8" s="167"/>
      <c r="D8" s="100" t="s">
        <v>7</v>
      </c>
      <c r="E8" s="100" t="s">
        <v>8</v>
      </c>
      <c r="F8" s="179"/>
      <c r="G8" s="167"/>
      <c r="H8" s="167"/>
      <c r="I8" s="179"/>
      <c r="J8" s="167"/>
      <c r="K8" s="167"/>
      <c r="L8" s="170"/>
      <c r="M8" s="167"/>
      <c r="N8" s="167"/>
      <c r="O8" s="167"/>
      <c r="P8" s="167"/>
      <c r="Q8" s="170"/>
      <c r="R8" s="167"/>
      <c r="S8" s="170"/>
      <c r="T8" s="167"/>
      <c r="U8" s="167"/>
      <c r="V8" s="176"/>
      <c r="W8" s="170"/>
      <c r="X8" s="167"/>
      <c r="Y8" s="167"/>
      <c r="Z8" s="170"/>
      <c r="AA8" s="173"/>
    </row>
    <row r="9" spans="1:27" ht="12.75">
      <c r="A9" s="90" t="s">
        <v>29</v>
      </c>
      <c r="B9" s="91"/>
      <c r="C9" s="72">
        <f>+C10+C73+C92</f>
        <v>2900069161</v>
      </c>
      <c r="D9" s="71">
        <f aca="true" t="shared" si="0" ref="D9:AA9">+D10+D73+D92</f>
        <v>0</v>
      </c>
      <c r="E9" s="71">
        <f t="shared" si="0"/>
        <v>0</v>
      </c>
      <c r="F9" s="72">
        <f t="shared" si="0"/>
        <v>11159494190</v>
      </c>
      <c r="G9" s="71">
        <f t="shared" si="0"/>
        <v>0</v>
      </c>
      <c r="H9" s="72">
        <f>+H10+H73+H92</f>
        <v>14059563351</v>
      </c>
      <c r="I9" s="72" t="e">
        <f t="shared" si="0"/>
        <v>#REF!</v>
      </c>
      <c r="J9" s="72">
        <f>+J10+J73+J92</f>
        <v>5626399</v>
      </c>
      <c r="K9" s="72" t="e">
        <f>+K10+K73+K92</f>
        <v>#REF!</v>
      </c>
      <c r="L9" s="101" t="e">
        <f aca="true" t="shared" si="1" ref="L9:L72">+K9/H9</f>
        <v>#REF!</v>
      </c>
      <c r="M9" s="72" t="e">
        <f t="shared" si="0"/>
        <v>#REF!</v>
      </c>
      <c r="N9" s="72" t="e">
        <f t="shared" si="0"/>
        <v>#REF!</v>
      </c>
      <c r="O9" s="72">
        <f t="shared" si="0"/>
        <v>659998</v>
      </c>
      <c r="P9" s="72" t="e">
        <f t="shared" si="0"/>
        <v>#REF!</v>
      </c>
      <c r="Q9" s="101" t="e">
        <f aca="true" t="shared" si="2" ref="Q9:Q72">+P9/H9</f>
        <v>#REF!</v>
      </c>
      <c r="R9" s="72" t="e">
        <f t="shared" si="0"/>
        <v>#REF!</v>
      </c>
      <c r="S9" s="101" t="e">
        <f aca="true" t="shared" si="3" ref="S9:S15">+R9/H9</f>
        <v>#REF!</v>
      </c>
      <c r="T9" s="71">
        <f t="shared" si="0"/>
        <v>0</v>
      </c>
      <c r="U9" s="72">
        <f t="shared" si="0"/>
        <v>590584344</v>
      </c>
      <c r="V9" s="72">
        <f t="shared" si="0"/>
        <v>590584344</v>
      </c>
      <c r="W9" s="101">
        <f aca="true" t="shared" si="4" ref="W9:W15">+V9/H9</f>
        <v>0.042005880926450974</v>
      </c>
      <c r="X9" s="72">
        <f t="shared" si="0"/>
        <v>590584344</v>
      </c>
      <c r="Y9" s="72">
        <f t="shared" si="0"/>
        <v>590584344</v>
      </c>
      <c r="Z9" s="101">
        <f aca="true" t="shared" si="5" ref="Z9:Z15">+Y9/H9</f>
        <v>0.042005880926450974</v>
      </c>
      <c r="AA9" s="75" t="e">
        <f t="shared" si="0"/>
        <v>#REF!</v>
      </c>
    </row>
    <row r="10" spans="1:27" ht="12.75">
      <c r="A10" s="20" t="s">
        <v>30</v>
      </c>
      <c r="B10" s="19" t="s">
        <v>31</v>
      </c>
      <c r="C10" s="27">
        <f>+C11+C63</f>
        <v>2466023728.9</v>
      </c>
      <c r="D10" s="24">
        <f aca="true" t="shared" si="6" ref="D10:AA10">+D11+D63</f>
        <v>0</v>
      </c>
      <c r="E10" s="24">
        <f t="shared" si="6"/>
        <v>0</v>
      </c>
      <c r="F10" s="27">
        <f>+F11+F63</f>
        <v>0</v>
      </c>
      <c r="G10" s="24">
        <f t="shared" si="6"/>
        <v>0</v>
      </c>
      <c r="H10" s="27">
        <f>+H11+H63</f>
        <v>2466023728.9</v>
      </c>
      <c r="I10" s="27" t="e">
        <f t="shared" si="6"/>
        <v>#REF!</v>
      </c>
      <c r="J10" s="27">
        <f>+J11+J63</f>
        <v>659998</v>
      </c>
      <c r="K10" s="27" t="e">
        <f>+K11+K63</f>
        <v>#REF!</v>
      </c>
      <c r="L10" s="102" t="e">
        <f t="shared" si="1"/>
        <v>#REF!</v>
      </c>
      <c r="M10" s="27" t="e">
        <f t="shared" si="6"/>
        <v>#REF!</v>
      </c>
      <c r="N10" s="27" t="e">
        <f t="shared" si="6"/>
        <v>#REF!</v>
      </c>
      <c r="O10" s="27">
        <f t="shared" si="6"/>
        <v>659998</v>
      </c>
      <c r="P10" s="27" t="e">
        <f t="shared" si="6"/>
        <v>#REF!</v>
      </c>
      <c r="Q10" s="102" t="e">
        <f t="shared" si="2"/>
        <v>#REF!</v>
      </c>
      <c r="R10" s="27" t="e">
        <f t="shared" si="6"/>
        <v>#REF!</v>
      </c>
      <c r="S10" s="102" t="e">
        <f t="shared" si="3"/>
        <v>#REF!</v>
      </c>
      <c r="T10" s="24">
        <f t="shared" si="6"/>
        <v>0</v>
      </c>
      <c r="U10" s="27">
        <f t="shared" si="6"/>
        <v>69264632</v>
      </c>
      <c r="V10" s="27">
        <f t="shared" si="6"/>
        <v>69264632</v>
      </c>
      <c r="W10" s="102">
        <f t="shared" si="4"/>
        <v>0.02808757725575347</v>
      </c>
      <c r="X10" s="27">
        <f t="shared" si="6"/>
        <v>69264632</v>
      </c>
      <c r="Y10" s="27">
        <f t="shared" si="6"/>
        <v>69264632</v>
      </c>
      <c r="Z10" s="102">
        <f t="shared" si="5"/>
        <v>0.02808757725575347</v>
      </c>
      <c r="AA10" s="76" t="e">
        <f t="shared" si="6"/>
        <v>#REF!</v>
      </c>
    </row>
    <row r="11" spans="1:27" ht="12.75">
      <c r="A11" s="20" t="s">
        <v>32</v>
      </c>
      <c r="B11" s="19" t="s">
        <v>33</v>
      </c>
      <c r="C11" s="27">
        <f>+C12+C45+C59</f>
        <v>928180750</v>
      </c>
      <c r="D11" s="24">
        <f aca="true" t="shared" si="7" ref="D11:AA11">+D12+D45+D59</f>
        <v>0</v>
      </c>
      <c r="E11" s="24">
        <f t="shared" si="7"/>
        <v>0</v>
      </c>
      <c r="F11" s="27">
        <f t="shared" si="7"/>
        <v>0</v>
      </c>
      <c r="G11" s="24">
        <f t="shared" si="7"/>
        <v>0</v>
      </c>
      <c r="H11" s="27">
        <f>+H12+H45+H59</f>
        <v>928180750</v>
      </c>
      <c r="I11" s="27" t="e">
        <f t="shared" si="7"/>
        <v>#REF!</v>
      </c>
      <c r="J11" s="27">
        <f t="shared" si="7"/>
        <v>1</v>
      </c>
      <c r="K11" s="27" t="e">
        <f>+K12+K45+K59</f>
        <v>#REF!</v>
      </c>
      <c r="L11" s="102" t="e">
        <f t="shared" si="1"/>
        <v>#REF!</v>
      </c>
      <c r="M11" s="27" t="e">
        <f t="shared" si="7"/>
        <v>#REF!</v>
      </c>
      <c r="N11" s="27" t="e">
        <f t="shared" si="7"/>
        <v>#REF!</v>
      </c>
      <c r="O11" s="27">
        <f t="shared" si="7"/>
        <v>1</v>
      </c>
      <c r="P11" s="27" t="e">
        <f t="shared" si="7"/>
        <v>#REF!</v>
      </c>
      <c r="Q11" s="102" t="e">
        <f t="shared" si="2"/>
        <v>#REF!</v>
      </c>
      <c r="R11" s="27" t="e">
        <f t="shared" si="7"/>
        <v>#REF!</v>
      </c>
      <c r="S11" s="102" t="e">
        <f t="shared" si="3"/>
        <v>#REF!</v>
      </c>
      <c r="T11" s="24">
        <f t="shared" si="7"/>
        <v>0</v>
      </c>
      <c r="U11" s="27">
        <f t="shared" si="7"/>
        <v>55108129</v>
      </c>
      <c r="V11" s="27">
        <f t="shared" si="7"/>
        <v>55108129</v>
      </c>
      <c r="W11" s="102">
        <f t="shared" si="4"/>
        <v>0.0593721955556609</v>
      </c>
      <c r="X11" s="27">
        <f t="shared" si="7"/>
        <v>55108129</v>
      </c>
      <c r="Y11" s="27">
        <f t="shared" si="7"/>
        <v>55108129</v>
      </c>
      <c r="Z11" s="102">
        <f t="shared" si="5"/>
        <v>0.0593721955556609</v>
      </c>
      <c r="AA11" s="76" t="e">
        <f t="shared" si="7"/>
        <v>#REF!</v>
      </c>
    </row>
    <row r="12" spans="1:27" ht="12.75">
      <c r="A12" s="20" t="s">
        <v>34</v>
      </c>
      <c r="B12" s="19" t="s">
        <v>35</v>
      </c>
      <c r="C12" s="27">
        <f>+C13+C22+C25</f>
        <v>881033729.86</v>
      </c>
      <c r="D12" s="24">
        <f aca="true" t="shared" si="8" ref="D12:AA12">+D13+D22+D25</f>
        <v>0</v>
      </c>
      <c r="E12" s="24">
        <f t="shared" si="8"/>
        <v>0</v>
      </c>
      <c r="F12" s="27">
        <f t="shared" si="8"/>
        <v>0</v>
      </c>
      <c r="G12" s="24">
        <f t="shared" si="8"/>
        <v>0</v>
      </c>
      <c r="H12" s="27">
        <f t="shared" si="8"/>
        <v>881033729.86</v>
      </c>
      <c r="I12" s="27" t="e">
        <f t="shared" si="8"/>
        <v>#REF!</v>
      </c>
      <c r="J12" s="27">
        <f t="shared" si="8"/>
        <v>0</v>
      </c>
      <c r="K12" s="27" t="e">
        <f>+K13+K22+K25</f>
        <v>#REF!</v>
      </c>
      <c r="L12" s="102" t="e">
        <f t="shared" si="1"/>
        <v>#REF!</v>
      </c>
      <c r="M12" s="27" t="e">
        <f t="shared" si="8"/>
        <v>#REF!</v>
      </c>
      <c r="N12" s="27" t="e">
        <f t="shared" si="8"/>
        <v>#REF!</v>
      </c>
      <c r="O12" s="27">
        <f t="shared" si="8"/>
        <v>0</v>
      </c>
      <c r="P12" s="27" t="e">
        <f t="shared" si="8"/>
        <v>#REF!</v>
      </c>
      <c r="Q12" s="102" t="e">
        <f t="shared" si="2"/>
        <v>#REF!</v>
      </c>
      <c r="R12" s="27" t="e">
        <f t="shared" si="8"/>
        <v>#REF!</v>
      </c>
      <c r="S12" s="102" t="e">
        <f t="shared" si="3"/>
        <v>#REF!</v>
      </c>
      <c r="T12" s="24">
        <f t="shared" si="8"/>
        <v>0</v>
      </c>
      <c r="U12" s="27">
        <f t="shared" si="8"/>
        <v>46799164</v>
      </c>
      <c r="V12" s="27">
        <f t="shared" si="8"/>
        <v>46799164</v>
      </c>
      <c r="W12" s="102">
        <f t="shared" si="4"/>
        <v>0.05311847028539598</v>
      </c>
      <c r="X12" s="27">
        <f t="shared" si="8"/>
        <v>46799164</v>
      </c>
      <c r="Y12" s="27">
        <f t="shared" si="8"/>
        <v>46799164</v>
      </c>
      <c r="Z12" s="102">
        <f t="shared" si="5"/>
        <v>0.05311847028539598</v>
      </c>
      <c r="AA12" s="76" t="e">
        <f t="shared" si="8"/>
        <v>#REF!</v>
      </c>
    </row>
    <row r="13" spans="1:27" ht="12.75">
      <c r="A13" s="20" t="s">
        <v>36</v>
      </c>
      <c r="B13" s="19" t="s">
        <v>37</v>
      </c>
      <c r="C13" s="27">
        <f>+C14+C16+C17+C18+C19+C20+C21</f>
        <v>493733292</v>
      </c>
      <c r="D13" s="24">
        <f aca="true" t="shared" si="9" ref="D13:AA13">+D14+D16+D17+D18+D19+D20+D21</f>
        <v>0</v>
      </c>
      <c r="E13" s="24">
        <f t="shared" si="9"/>
        <v>0</v>
      </c>
      <c r="F13" s="27">
        <f t="shared" si="9"/>
        <v>0</v>
      </c>
      <c r="G13" s="24">
        <f t="shared" si="9"/>
        <v>0</v>
      </c>
      <c r="H13" s="27">
        <f t="shared" si="9"/>
        <v>493733292</v>
      </c>
      <c r="I13" s="27" t="e">
        <f t="shared" si="9"/>
        <v>#REF!</v>
      </c>
      <c r="J13" s="27">
        <f t="shared" si="9"/>
        <v>0</v>
      </c>
      <c r="K13" s="27" t="e">
        <f>+K14+K16+K17+K18+K19+K20+K21</f>
        <v>#REF!</v>
      </c>
      <c r="L13" s="102" t="e">
        <f t="shared" si="1"/>
        <v>#REF!</v>
      </c>
      <c r="M13" s="27" t="e">
        <f t="shared" si="9"/>
        <v>#REF!</v>
      </c>
      <c r="N13" s="27" t="e">
        <f t="shared" si="9"/>
        <v>#REF!</v>
      </c>
      <c r="O13" s="27">
        <f t="shared" si="9"/>
        <v>0</v>
      </c>
      <c r="P13" s="27" t="e">
        <f t="shared" si="9"/>
        <v>#REF!</v>
      </c>
      <c r="Q13" s="102" t="e">
        <f t="shared" si="2"/>
        <v>#REF!</v>
      </c>
      <c r="R13" s="27" t="e">
        <f t="shared" si="9"/>
        <v>#REF!</v>
      </c>
      <c r="S13" s="102" t="e">
        <f t="shared" si="3"/>
        <v>#REF!</v>
      </c>
      <c r="T13" s="24">
        <f t="shared" si="9"/>
        <v>0</v>
      </c>
      <c r="U13" s="27">
        <f t="shared" si="9"/>
        <v>24923685</v>
      </c>
      <c r="V13" s="27">
        <f t="shared" si="9"/>
        <v>24923685</v>
      </c>
      <c r="W13" s="102">
        <f t="shared" si="4"/>
        <v>0.05048005756111743</v>
      </c>
      <c r="X13" s="27">
        <f t="shared" si="9"/>
        <v>24923685</v>
      </c>
      <c r="Y13" s="27">
        <f t="shared" si="9"/>
        <v>24923685</v>
      </c>
      <c r="Z13" s="102">
        <f t="shared" si="5"/>
        <v>0.05048005756111743</v>
      </c>
      <c r="AA13" s="76" t="e">
        <f t="shared" si="9"/>
        <v>#REF!</v>
      </c>
    </row>
    <row r="14" spans="1:27" ht="13.5" thickBot="1">
      <c r="A14" s="73" t="s">
        <v>38</v>
      </c>
      <c r="B14" s="74" t="s">
        <v>39</v>
      </c>
      <c r="C14" s="92">
        <f>+C15</f>
        <v>392330563</v>
      </c>
      <c r="D14" s="93">
        <f aca="true" t="shared" si="10" ref="D14:AA14">+D15</f>
        <v>0</v>
      </c>
      <c r="E14" s="93">
        <f t="shared" si="10"/>
        <v>0</v>
      </c>
      <c r="F14" s="92">
        <f t="shared" si="10"/>
        <v>0</v>
      </c>
      <c r="G14" s="93">
        <f t="shared" si="10"/>
        <v>0</v>
      </c>
      <c r="H14" s="92">
        <f t="shared" si="10"/>
        <v>392330563</v>
      </c>
      <c r="I14" s="92" t="e">
        <f t="shared" si="10"/>
        <v>#REF!</v>
      </c>
      <c r="J14" s="92">
        <f t="shared" si="10"/>
        <v>0</v>
      </c>
      <c r="K14" s="92" t="e">
        <f>+K15</f>
        <v>#REF!</v>
      </c>
      <c r="L14" s="103" t="e">
        <f t="shared" si="1"/>
        <v>#REF!</v>
      </c>
      <c r="M14" s="92" t="e">
        <f t="shared" si="10"/>
        <v>#REF!</v>
      </c>
      <c r="N14" s="92" t="e">
        <f t="shared" si="10"/>
        <v>#REF!</v>
      </c>
      <c r="O14" s="92">
        <f t="shared" si="10"/>
        <v>0</v>
      </c>
      <c r="P14" s="92" t="e">
        <f t="shared" si="10"/>
        <v>#REF!</v>
      </c>
      <c r="Q14" s="103" t="e">
        <f t="shared" si="2"/>
        <v>#REF!</v>
      </c>
      <c r="R14" s="92" t="e">
        <f t="shared" si="10"/>
        <v>#REF!</v>
      </c>
      <c r="S14" s="103" t="e">
        <f t="shared" si="3"/>
        <v>#REF!</v>
      </c>
      <c r="T14" s="93">
        <f t="shared" si="10"/>
        <v>0</v>
      </c>
      <c r="U14" s="92">
        <f t="shared" si="10"/>
        <v>24849854</v>
      </c>
      <c r="V14" s="92">
        <f t="shared" si="10"/>
        <v>24849854</v>
      </c>
      <c r="W14" s="103">
        <f t="shared" si="4"/>
        <v>0.06333907256672226</v>
      </c>
      <c r="X14" s="92">
        <f t="shared" si="10"/>
        <v>24849854</v>
      </c>
      <c r="Y14" s="92">
        <f t="shared" si="10"/>
        <v>24849854</v>
      </c>
      <c r="Z14" s="103">
        <f t="shared" si="5"/>
        <v>0.06333907256672226</v>
      </c>
      <c r="AA14" s="77" t="e">
        <f t="shared" si="10"/>
        <v>#REF!</v>
      </c>
    </row>
    <row r="15" spans="1:27" s="107" customFormat="1" ht="12.75">
      <c r="A15" s="104" t="s">
        <v>40</v>
      </c>
      <c r="B15" s="105" t="s">
        <v>41</v>
      </c>
      <c r="C15" s="35">
        <v>392330563</v>
      </c>
      <c r="D15" s="34">
        <v>0</v>
      </c>
      <c r="E15" s="34">
        <v>0</v>
      </c>
      <c r="F15" s="35">
        <v>0</v>
      </c>
      <c r="G15" s="34">
        <v>0</v>
      </c>
      <c r="H15" s="35">
        <f>+C15+D15-E15+F15-G15</f>
        <v>392330563</v>
      </c>
      <c r="I15" s="35" t="e">
        <f>+#REF!</f>
        <v>#REF!</v>
      </c>
      <c r="J15" s="35">
        <v>0</v>
      </c>
      <c r="K15" s="35" t="e">
        <f>+I15+J15</f>
        <v>#REF!</v>
      </c>
      <c r="L15" s="106" t="e">
        <f t="shared" si="1"/>
        <v>#REF!</v>
      </c>
      <c r="M15" s="35" t="e">
        <f>+H15-K15</f>
        <v>#REF!</v>
      </c>
      <c r="N15" s="35" t="e">
        <f>+#REF!</f>
        <v>#REF!</v>
      </c>
      <c r="O15" s="35">
        <v>0</v>
      </c>
      <c r="P15" s="35" t="e">
        <f>+N15-O15</f>
        <v>#REF!</v>
      </c>
      <c r="Q15" s="106" t="e">
        <f t="shared" si="2"/>
        <v>#REF!</v>
      </c>
      <c r="R15" s="35" t="e">
        <f>+H15-P15</f>
        <v>#REF!</v>
      </c>
      <c r="S15" s="106" t="e">
        <f t="shared" si="3"/>
        <v>#REF!</v>
      </c>
      <c r="T15" s="34">
        <v>0</v>
      </c>
      <c r="U15" s="35">
        <v>24849854</v>
      </c>
      <c r="V15" s="35">
        <f>+T15+U15</f>
        <v>24849854</v>
      </c>
      <c r="W15" s="106">
        <f t="shared" si="4"/>
        <v>0.06333907256672226</v>
      </c>
      <c r="X15" s="35">
        <f>+U15</f>
        <v>24849854</v>
      </c>
      <c r="Y15" s="35">
        <f>+X15</f>
        <v>24849854</v>
      </c>
      <c r="Z15" s="106">
        <f t="shared" si="5"/>
        <v>0.06333907256672226</v>
      </c>
      <c r="AA15" s="78" t="e">
        <f>+P15-Y15</f>
        <v>#REF!</v>
      </c>
    </row>
    <row r="16" spans="1:27" s="107" customFormat="1" ht="12.75">
      <c r="A16" s="17" t="s">
        <v>42</v>
      </c>
      <c r="B16" s="4" t="s">
        <v>43</v>
      </c>
      <c r="C16" s="9">
        <v>9105464</v>
      </c>
      <c r="D16" s="2">
        <v>0</v>
      </c>
      <c r="E16" s="2">
        <v>0</v>
      </c>
      <c r="F16" s="9">
        <v>0</v>
      </c>
      <c r="G16" s="2">
        <v>0</v>
      </c>
      <c r="H16" s="9">
        <f aca="true" t="shared" si="11" ref="H16:H72">+C16+D16-E16+F16-G16</f>
        <v>9105464</v>
      </c>
      <c r="I16" s="9" t="e">
        <f>+#REF!</f>
        <v>#REF!</v>
      </c>
      <c r="J16" s="9">
        <v>0</v>
      </c>
      <c r="K16" s="9" t="e">
        <f aca="true" t="shared" si="12" ref="K16:K21">+I16-J16</f>
        <v>#REF!</v>
      </c>
      <c r="L16" s="108" t="e">
        <f t="shared" si="1"/>
        <v>#REF!</v>
      </c>
      <c r="M16" s="9" t="e">
        <f aca="true" t="shared" si="13" ref="M16:M71">+H16-K16</f>
        <v>#REF!</v>
      </c>
      <c r="N16" s="9" t="e">
        <f>+#REF!</f>
        <v>#REF!</v>
      </c>
      <c r="O16" s="9">
        <v>0</v>
      </c>
      <c r="P16" s="9" t="e">
        <f aca="true" t="shared" si="14" ref="P16:P72">+N16-O16</f>
        <v>#REF!</v>
      </c>
      <c r="Q16" s="108" t="e">
        <f t="shared" si="2"/>
        <v>#REF!</v>
      </c>
      <c r="R16" s="9" t="e">
        <f aca="true" t="shared" si="15" ref="R16:R71">+H16-P16</f>
        <v>#REF!</v>
      </c>
      <c r="S16" s="108" t="e">
        <f aca="true" t="shared" si="16" ref="S16:S77">+R16/H16</f>
        <v>#REF!</v>
      </c>
      <c r="T16" s="2">
        <v>0</v>
      </c>
      <c r="U16" s="9">
        <v>0</v>
      </c>
      <c r="V16" s="9">
        <f aca="true" t="shared" si="17" ref="V16:V72">+T16+U16</f>
        <v>0</v>
      </c>
      <c r="W16" s="108">
        <f aca="true" t="shared" si="18" ref="W16:W79">+V16/H16</f>
        <v>0</v>
      </c>
      <c r="X16" s="9">
        <f aca="true" t="shared" si="19" ref="X16:X72">+U16</f>
        <v>0</v>
      </c>
      <c r="Y16" s="9">
        <f aca="true" t="shared" si="20" ref="Y16:Y72">+X16</f>
        <v>0</v>
      </c>
      <c r="Z16" s="108">
        <f aca="true" t="shared" si="21" ref="Z16:Z79">+Y16/H16</f>
        <v>0</v>
      </c>
      <c r="AA16" s="79" t="e">
        <f aca="true" t="shared" si="22" ref="AA16:AA72">+P16-Y16</f>
        <v>#REF!</v>
      </c>
    </row>
    <row r="17" spans="1:27" s="107" customFormat="1" ht="12.75">
      <c r="A17" s="17" t="s">
        <v>44</v>
      </c>
      <c r="B17" s="4" t="s">
        <v>45</v>
      </c>
      <c r="C17" s="9">
        <v>2125149</v>
      </c>
      <c r="D17" s="2">
        <v>0</v>
      </c>
      <c r="E17" s="2">
        <v>0</v>
      </c>
      <c r="F17" s="9">
        <v>0</v>
      </c>
      <c r="G17" s="2">
        <v>0</v>
      </c>
      <c r="H17" s="9">
        <f t="shared" si="11"/>
        <v>2125149</v>
      </c>
      <c r="I17" s="9" t="e">
        <f>+#REF!</f>
        <v>#REF!</v>
      </c>
      <c r="J17" s="9">
        <v>0</v>
      </c>
      <c r="K17" s="9" t="e">
        <f t="shared" si="12"/>
        <v>#REF!</v>
      </c>
      <c r="L17" s="108" t="e">
        <f t="shared" si="1"/>
        <v>#REF!</v>
      </c>
      <c r="M17" s="9" t="e">
        <f t="shared" si="13"/>
        <v>#REF!</v>
      </c>
      <c r="N17" s="9" t="e">
        <f>+#REF!</f>
        <v>#REF!</v>
      </c>
      <c r="O17" s="9">
        <v>0</v>
      </c>
      <c r="P17" s="9" t="e">
        <f t="shared" si="14"/>
        <v>#REF!</v>
      </c>
      <c r="Q17" s="108" t="e">
        <f t="shared" si="2"/>
        <v>#REF!</v>
      </c>
      <c r="R17" s="9" t="e">
        <f t="shared" si="15"/>
        <v>#REF!</v>
      </c>
      <c r="S17" s="108" t="e">
        <f t="shared" si="16"/>
        <v>#REF!</v>
      </c>
      <c r="T17" s="2">
        <v>0</v>
      </c>
      <c r="U17" s="9">
        <v>12796</v>
      </c>
      <c r="V17" s="9">
        <f t="shared" si="17"/>
        <v>12796</v>
      </c>
      <c r="W17" s="108">
        <f t="shared" si="18"/>
        <v>0.006021224864703604</v>
      </c>
      <c r="X17" s="9">
        <f t="shared" si="19"/>
        <v>12796</v>
      </c>
      <c r="Y17" s="9">
        <f t="shared" si="20"/>
        <v>12796</v>
      </c>
      <c r="Z17" s="108">
        <f t="shared" si="21"/>
        <v>0.006021224864703604</v>
      </c>
      <c r="AA17" s="79" t="e">
        <f t="shared" si="22"/>
        <v>#REF!</v>
      </c>
    </row>
    <row r="18" spans="1:27" s="107" customFormat="1" ht="12.75">
      <c r="A18" s="17" t="s">
        <v>46</v>
      </c>
      <c r="B18" s="4" t="s">
        <v>47</v>
      </c>
      <c r="C18" s="9">
        <v>35157928</v>
      </c>
      <c r="D18" s="2">
        <v>0</v>
      </c>
      <c r="E18" s="2">
        <v>0</v>
      </c>
      <c r="F18" s="9">
        <v>0</v>
      </c>
      <c r="G18" s="2">
        <v>0</v>
      </c>
      <c r="H18" s="9">
        <f t="shared" si="11"/>
        <v>35157928</v>
      </c>
      <c r="I18" s="9" t="e">
        <f>+#REF!</f>
        <v>#REF!</v>
      </c>
      <c r="J18" s="9">
        <v>0</v>
      </c>
      <c r="K18" s="9" t="e">
        <f t="shared" si="12"/>
        <v>#REF!</v>
      </c>
      <c r="L18" s="108" t="e">
        <f t="shared" si="1"/>
        <v>#REF!</v>
      </c>
      <c r="M18" s="9" t="e">
        <f t="shared" si="13"/>
        <v>#REF!</v>
      </c>
      <c r="N18" s="9" t="e">
        <f>+#REF!</f>
        <v>#REF!</v>
      </c>
      <c r="O18" s="9">
        <v>0</v>
      </c>
      <c r="P18" s="9" t="e">
        <f t="shared" si="14"/>
        <v>#REF!</v>
      </c>
      <c r="Q18" s="108" t="e">
        <f t="shared" si="2"/>
        <v>#REF!</v>
      </c>
      <c r="R18" s="9" t="e">
        <f t="shared" si="15"/>
        <v>#REF!</v>
      </c>
      <c r="S18" s="108" t="e">
        <f t="shared" si="16"/>
        <v>#REF!</v>
      </c>
      <c r="T18" s="2">
        <v>0</v>
      </c>
      <c r="U18" s="9">
        <v>0</v>
      </c>
      <c r="V18" s="9">
        <f t="shared" si="17"/>
        <v>0</v>
      </c>
      <c r="W18" s="108">
        <f t="shared" si="18"/>
        <v>0</v>
      </c>
      <c r="X18" s="9">
        <f t="shared" si="19"/>
        <v>0</v>
      </c>
      <c r="Y18" s="9">
        <f t="shared" si="20"/>
        <v>0</v>
      </c>
      <c r="Z18" s="108">
        <f t="shared" si="21"/>
        <v>0</v>
      </c>
      <c r="AA18" s="79" t="e">
        <f t="shared" si="22"/>
        <v>#REF!</v>
      </c>
    </row>
    <row r="19" spans="1:27" s="107" customFormat="1" ht="12.75">
      <c r="A19" s="17" t="s">
        <v>48</v>
      </c>
      <c r="B19" s="4" t="s">
        <v>49</v>
      </c>
      <c r="C19" s="9">
        <v>13387198</v>
      </c>
      <c r="D19" s="2">
        <v>0</v>
      </c>
      <c r="E19" s="2">
        <v>0</v>
      </c>
      <c r="F19" s="9">
        <v>0</v>
      </c>
      <c r="G19" s="2">
        <v>0</v>
      </c>
      <c r="H19" s="9">
        <f t="shared" si="11"/>
        <v>13387198</v>
      </c>
      <c r="I19" s="9" t="e">
        <f>+#REF!</f>
        <v>#REF!</v>
      </c>
      <c r="J19" s="9">
        <v>0</v>
      </c>
      <c r="K19" s="9" t="e">
        <f t="shared" si="12"/>
        <v>#REF!</v>
      </c>
      <c r="L19" s="108" t="e">
        <f t="shared" si="1"/>
        <v>#REF!</v>
      </c>
      <c r="M19" s="9" t="e">
        <f t="shared" si="13"/>
        <v>#REF!</v>
      </c>
      <c r="N19" s="9" t="e">
        <f>+#REF!</f>
        <v>#REF!</v>
      </c>
      <c r="O19" s="9">
        <v>0</v>
      </c>
      <c r="P19" s="9" t="e">
        <f t="shared" si="14"/>
        <v>#REF!</v>
      </c>
      <c r="Q19" s="108" t="e">
        <f t="shared" si="2"/>
        <v>#REF!</v>
      </c>
      <c r="R19" s="9" t="e">
        <f t="shared" si="15"/>
        <v>#REF!</v>
      </c>
      <c r="S19" s="108" t="e">
        <f t="shared" si="16"/>
        <v>#REF!</v>
      </c>
      <c r="T19" s="2">
        <v>0</v>
      </c>
      <c r="U19" s="9">
        <v>0</v>
      </c>
      <c r="V19" s="9">
        <f t="shared" si="17"/>
        <v>0</v>
      </c>
      <c r="W19" s="108">
        <f t="shared" si="18"/>
        <v>0</v>
      </c>
      <c r="X19" s="9">
        <f t="shared" si="19"/>
        <v>0</v>
      </c>
      <c r="Y19" s="9">
        <f t="shared" si="20"/>
        <v>0</v>
      </c>
      <c r="Z19" s="108">
        <f t="shared" si="21"/>
        <v>0</v>
      </c>
      <c r="AA19" s="79" t="e">
        <f t="shared" si="22"/>
        <v>#REF!</v>
      </c>
    </row>
    <row r="20" spans="1:27" s="107" customFormat="1" ht="14.25" customHeight="1">
      <c r="A20" s="17" t="s">
        <v>50</v>
      </c>
      <c r="B20" s="4" t="s">
        <v>51</v>
      </c>
      <c r="C20" s="9">
        <v>16875806</v>
      </c>
      <c r="D20" s="2">
        <v>0</v>
      </c>
      <c r="E20" s="2">
        <v>0</v>
      </c>
      <c r="F20" s="9">
        <v>0</v>
      </c>
      <c r="G20" s="2">
        <v>0</v>
      </c>
      <c r="H20" s="9">
        <f t="shared" si="11"/>
        <v>16875806</v>
      </c>
      <c r="I20" s="9" t="e">
        <f>+#REF!</f>
        <v>#REF!</v>
      </c>
      <c r="J20" s="9">
        <v>0</v>
      </c>
      <c r="K20" s="9" t="e">
        <f t="shared" si="12"/>
        <v>#REF!</v>
      </c>
      <c r="L20" s="108" t="e">
        <f t="shared" si="1"/>
        <v>#REF!</v>
      </c>
      <c r="M20" s="9" t="e">
        <f t="shared" si="13"/>
        <v>#REF!</v>
      </c>
      <c r="N20" s="9" t="e">
        <f>+#REF!</f>
        <v>#REF!</v>
      </c>
      <c r="O20" s="9">
        <v>0</v>
      </c>
      <c r="P20" s="9" t="e">
        <f t="shared" si="14"/>
        <v>#REF!</v>
      </c>
      <c r="Q20" s="108" t="e">
        <f t="shared" si="2"/>
        <v>#REF!</v>
      </c>
      <c r="R20" s="9" t="e">
        <f t="shared" si="15"/>
        <v>#REF!</v>
      </c>
      <c r="S20" s="108" t="e">
        <f t="shared" si="16"/>
        <v>#REF!</v>
      </c>
      <c r="T20" s="2">
        <v>0</v>
      </c>
      <c r="U20" s="9">
        <v>24813</v>
      </c>
      <c r="V20" s="9">
        <f t="shared" si="17"/>
        <v>24813</v>
      </c>
      <c r="W20" s="108">
        <f t="shared" si="18"/>
        <v>0.0014703297726935236</v>
      </c>
      <c r="X20" s="9">
        <f t="shared" si="19"/>
        <v>24813</v>
      </c>
      <c r="Y20" s="9">
        <f t="shared" si="20"/>
        <v>24813</v>
      </c>
      <c r="Z20" s="108">
        <f t="shared" si="21"/>
        <v>0.0014703297726935236</v>
      </c>
      <c r="AA20" s="79" t="e">
        <f t="shared" si="22"/>
        <v>#REF!</v>
      </c>
    </row>
    <row r="21" spans="1:27" s="107" customFormat="1" ht="13.5" thickBot="1">
      <c r="A21" s="109" t="s">
        <v>52</v>
      </c>
      <c r="B21" s="11" t="s">
        <v>193</v>
      </c>
      <c r="C21" s="46">
        <v>24751184</v>
      </c>
      <c r="D21" s="5">
        <v>0</v>
      </c>
      <c r="E21" s="5">
        <v>0</v>
      </c>
      <c r="F21" s="46">
        <v>0</v>
      </c>
      <c r="G21" s="5">
        <v>0</v>
      </c>
      <c r="H21" s="46">
        <f t="shared" si="11"/>
        <v>24751184</v>
      </c>
      <c r="I21" s="46" t="e">
        <f>+#REF!</f>
        <v>#REF!</v>
      </c>
      <c r="J21" s="46">
        <v>0</v>
      </c>
      <c r="K21" s="46" t="e">
        <f t="shared" si="12"/>
        <v>#REF!</v>
      </c>
      <c r="L21" s="110" t="e">
        <f t="shared" si="1"/>
        <v>#REF!</v>
      </c>
      <c r="M21" s="46" t="e">
        <f t="shared" si="13"/>
        <v>#REF!</v>
      </c>
      <c r="N21" s="46" t="e">
        <f>+#REF!</f>
        <v>#REF!</v>
      </c>
      <c r="O21" s="46">
        <v>0</v>
      </c>
      <c r="P21" s="46" t="e">
        <f t="shared" si="14"/>
        <v>#REF!</v>
      </c>
      <c r="Q21" s="110" t="e">
        <f t="shared" si="2"/>
        <v>#REF!</v>
      </c>
      <c r="R21" s="46" t="e">
        <f>+H21-P21</f>
        <v>#REF!</v>
      </c>
      <c r="S21" s="110" t="e">
        <f t="shared" si="16"/>
        <v>#REF!</v>
      </c>
      <c r="T21" s="5">
        <v>0</v>
      </c>
      <c r="U21" s="46">
        <v>36222</v>
      </c>
      <c r="V21" s="46">
        <f t="shared" si="17"/>
        <v>36222</v>
      </c>
      <c r="W21" s="110">
        <f t="shared" si="18"/>
        <v>0.0014634451426646902</v>
      </c>
      <c r="X21" s="46">
        <f t="shared" si="19"/>
        <v>36222</v>
      </c>
      <c r="Y21" s="46">
        <f t="shared" si="20"/>
        <v>36222</v>
      </c>
      <c r="Z21" s="110">
        <f t="shared" si="21"/>
        <v>0.0014634451426646902</v>
      </c>
      <c r="AA21" s="80" t="e">
        <f t="shared" si="22"/>
        <v>#REF!</v>
      </c>
    </row>
    <row r="22" spans="1:27" ht="13.5" thickBot="1">
      <c r="A22" s="94" t="s">
        <v>54</v>
      </c>
      <c r="B22" s="64" t="s">
        <v>55</v>
      </c>
      <c r="C22" s="95">
        <f>+C23+C24</f>
        <v>231685000</v>
      </c>
      <c r="D22" s="96">
        <f aca="true" t="shared" si="23" ref="D22:X22">+D23+D24</f>
        <v>0</v>
      </c>
      <c r="E22" s="96">
        <f t="shared" si="23"/>
        <v>0</v>
      </c>
      <c r="F22" s="95">
        <f t="shared" si="23"/>
        <v>0</v>
      </c>
      <c r="G22" s="96">
        <f t="shared" si="23"/>
        <v>0</v>
      </c>
      <c r="H22" s="95">
        <f t="shared" si="23"/>
        <v>231685000</v>
      </c>
      <c r="I22" s="95" t="e">
        <f t="shared" si="23"/>
        <v>#REF!</v>
      </c>
      <c r="J22" s="95">
        <f t="shared" si="23"/>
        <v>0</v>
      </c>
      <c r="K22" s="95" t="e">
        <f>+K23+K24</f>
        <v>#REF!</v>
      </c>
      <c r="L22" s="111" t="e">
        <f t="shared" si="1"/>
        <v>#REF!</v>
      </c>
      <c r="M22" s="95" t="e">
        <f t="shared" si="23"/>
        <v>#REF!</v>
      </c>
      <c r="N22" s="95" t="e">
        <f t="shared" si="23"/>
        <v>#REF!</v>
      </c>
      <c r="O22" s="95">
        <f t="shared" si="23"/>
        <v>0</v>
      </c>
      <c r="P22" s="95" t="e">
        <f t="shared" si="23"/>
        <v>#REF!</v>
      </c>
      <c r="Q22" s="111" t="e">
        <f t="shared" si="2"/>
        <v>#REF!</v>
      </c>
      <c r="R22" s="95" t="e">
        <f t="shared" si="23"/>
        <v>#REF!</v>
      </c>
      <c r="S22" s="111" t="e">
        <f t="shared" si="16"/>
        <v>#REF!</v>
      </c>
      <c r="T22" s="96">
        <f t="shared" si="23"/>
        <v>0</v>
      </c>
      <c r="U22" s="95">
        <f t="shared" si="23"/>
        <v>12659993</v>
      </c>
      <c r="V22" s="95">
        <f t="shared" si="23"/>
        <v>12659993</v>
      </c>
      <c r="W22" s="111">
        <f t="shared" si="18"/>
        <v>0.05464312752228241</v>
      </c>
      <c r="X22" s="95">
        <f t="shared" si="23"/>
        <v>12659993</v>
      </c>
      <c r="Y22" s="95">
        <f>+Y23+Y24</f>
        <v>12659993</v>
      </c>
      <c r="Z22" s="111">
        <f t="shared" si="21"/>
        <v>0.05464312752228241</v>
      </c>
      <c r="AA22" s="97" t="e">
        <f>+AA23+AA24</f>
        <v>#REF!</v>
      </c>
    </row>
    <row r="23" spans="1:27" s="107" customFormat="1" ht="12.75">
      <c r="A23" s="53" t="s">
        <v>56</v>
      </c>
      <c r="B23" s="54" t="s">
        <v>57</v>
      </c>
      <c r="C23" s="35">
        <v>174085000</v>
      </c>
      <c r="D23" s="34">
        <v>0</v>
      </c>
      <c r="E23" s="34">
        <v>0</v>
      </c>
      <c r="F23" s="35">
        <v>0</v>
      </c>
      <c r="G23" s="34">
        <v>0</v>
      </c>
      <c r="H23" s="35">
        <f t="shared" si="11"/>
        <v>174085000</v>
      </c>
      <c r="I23" s="35" t="e">
        <f>+#REF!</f>
        <v>#REF!</v>
      </c>
      <c r="J23" s="35">
        <v>0</v>
      </c>
      <c r="K23" s="35" t="e">
        <f>+I23-J23</f>
        <v>#REF!</v>
      </c>
      <c r="L23" s="106" t="e">
        <f t="shared" si="1"/>
        <v>#REF!</v>
      </c>
      <c r="M23" s="35" t="e">
        <f t="shared" si="13"/>
        <v>#REF!</v>
      </c>
      <c r="N23" s="35" t="e">
        <f>+#REF!</f>
        <v>#REF!</v>
      </c>
      <c r="O23" s="35">
        <v>0</v>
      </c>
      <c r="P23" s="35" t="e">
        <f t="shared" si="14"/>
        <v>#REF!</v>
      </c>
      <c r="Q23" s="106" t="e">
        <f t="shared" si="2"/>
        <v>#REF!</v>
      </c>
      <c r="R23" s="35" t="e">
        <f t="shared" si="15"/>
        <v>#REF!</v>
      </c>
      <c r="S23" s="106" t="e">
        <f t="shared" si="16"/>
        <v>#REF!</v>
      </c>
      <c r="T23" s="34">
        <v>0</v>
      </c>
      <c r="U23" s="35">
        <v>6933333</v>
      </c>
      <c r="V23" s="35">
        <f t="shared" si="17"/>
        <v>6933333</v>
      </c>
      <c r="W23" s="106">
        <f t="shared" si="18"/>
        <v>0.03982728552144067</v>
      </c>
      <c r="X23" s="35">
        <f t="shared" si="19"/>
        <v>6933333</v>
      </c>
      <c r="Y23" s="35">
        <f t="shared" si="20"/>
        <v>6933333</v>
      </c>
      <c r="Z23" s="106">
        <f t="shared" si="21"/>
        <v>0.03982728552144067</v>
      </c>
      <c r="AA23" s="78" t="e">
        <f t="shared" si="22"/>
        <v>#REF!</v>
      </c>
    </row>
    <row r="24" spans="1:27" s="107" customFormat="1" ht="13.5" thickBot="1">
      <c r="A24" s="109" t="s">
        <v>58</v>
      </c>
      <c r="B24" s="11" t="s">
        <v>59</v>
      </c>
      <c r="C24" s="46">
        <v>57600000</v>
      </c>
      <c r="D24" s="5">
        <v>0</v>
      </c>
      <c r="E24" s="5">
        <v>0</v>
      </c>
      <c r="F24" s="46">
        <v>0</v>
      </c>
      <c r="G24" s="5">
        <v>0</v>
      </c>
      <c r="H24" s="46">
        <f t="shared" si="11"/>
        <v>57600000</v>
      </c>
      <c r="I24" s="46" t="e">
        <f>+#REF!</f>
        <v>#REF!</v>
      </c>
      <c r="J24" s="46">
        <v>0</v>
      </c>
      <c r="K24" s="46" t="e">
        <f>+I24-J24</f>
        <v>#REF!</v>
      </c>
      <c r="L24" s="110" t="e">
        <f t="shared" si="1"/>
        <v>#REF!</v>
      </c>
      <c r="M24" s="46" t="e">
        <f t="shared" si="13"/>
        <v>#REF!</v>
      </c>
      <c r="N24" s="46" t="e">
        <f>+#REF!</f>
        <v>#REF!</v>
      </c>
      <c r="O24" s="46">
        <v>0</v>
      </c>
      <c r="P24" s="46" t="e">
        <f t="shared" si="14"/>
        <v>#REF!</v>
      </c>
      <c r="Q24" s="110" t="e">
        <f t="shared" si="2"/>
        <v>#REF!</v>
      </c>
      <c r="R24" s="46" t="e">
        <f t="shared" si="15"/>
        <v>#REF!</v>
      </c>
      <c r="S24" s="110" t="e">
        <f t="shared" si="16"/>
        <v>#REF!</v>
      </c>
      <c r="T24" s="5">
        <v>0</v>
      </c>
      <c r="U24" s="46">
        <v>5726660</v>
      </c>
      <c r="V24" s="46">
        <f t="shared" si="17"/>
        <v>5726660</v>
      </c>
      <c r="W24" s="110">
        <f t="shared" si="18"/>
        <v>0.09942118055555556</v>
      </c>
      <c r="X24" s="46">
        <f t="shared" si="19"/>
        <v>5726660</v>
      </c>
      <c r="Y24" s="46">
        <f t="shared" si="20"/>
        <v>5726660</v>
      </c>
      <c r="Z24" s="110">
        <f t="shared" si="21"/>
        <v>0.09942118055555556</v>
      </c>
      <c r="AA24" s="80" t="e">
        <f t="shared" si="22"/>
        <v>#REF!</v>
      </c>
    </row>
    <row r="25" spans="1:27" ht="12.75">
      <c r="A25" s="98" t="s">
        <v>60</v>
      </c>
      <c r="B25" s="70" t="s">
        <v>61</v>
      </c>
      <c r="C25" s="72">
        <f>+C26+C36</f>
        <v>155615437.86</v>
      </c>
      <c r="D25" s="71">
        <f aca="true" t="shared" si="24" ref="D25:X25">+D26+D36</f>
        <v>0</v>
      </c>
      <c r="E25" s="71">
        <f t="shared" si="24"/>
        <v>0</v>
      </c>
      <c r="F25" s="72">
        <f t="shared" si="24"/>
        <v>0</v>
      </c>
      <c r="G25" s="71">
        <f t="shared" si="24"/>
        <v>0</v>
      </c>
      <c r="H25" s="72">
        <f t="shared" si="24"/>
        <v>155615437.86</v>
      </c>
      <c r="I25" s="72" t="e">
        <f t="shared" si="24"/>
        <v>#REF!</v>
      </c>
      <c r="J25" s="72">
        <f t="shared" si="24"/>
        <v>0</v>
      </c>
      <c r="K25" s="72" t="e">
        <f>+K26+K36</f>
        <v>#REF!</v>
      </c>
      <c r="L25" s="101" t="e">
        <f t="shared" si="1"/>
        <v>#REF!</v>
      </c>
      <c r="M25" s="72" t="e">
        <f t="shared" si="24"/>
        <v>#REF!</v>
      </c>
      <c r="N25" s="72" t="e">
        <f t="shared" si="24"/>
        <v>#REF!</v>
      </c>
      <c r="O25" s="72">
        <f t="shared" si="24"/>
        <v>0</v>
      </c>
      <c r="P25" s="72" t="e">
        <f t="shared" si="24"/>
        <v>#REF!</v>
      </c>
      <c r="Q25" s="101" t="e">
        <f t="shared" si="2"/>
        <v>#REF!</v>
      </c>
      <c r="R25" s="72" t="e">
        <f t="shared" si="24"/>
        <v>#REF!</v>
      </c>
      <c r="S25" s="101" t="e">
        <f t="shared" si="16"/>
        <v>#REF!</v>
      </c>
      <c r="T25" s="71">
        <f t="shared" si="24"/>
        <v>0</v>
      </c>
      <c r="U25" s="72">
        <f t="shared" si="24"/>
        <v>9215486</v>
      </c>
      <c r="V25" s="72">
        <f t="shared" si="24"/>
        <v>9215486</v>
      </c>
      <c r="W25" s="101">
        <f t="shared" si="18"/>
        <v>0.05921961295569367</v>
      </c>
      <c r="X25" s="72">
        <f t="shared" si="24"/>
        <v>9215486</v>
      </c>
      <c r="Y25" s="72">
        <f>+Y26+Y36</f>
        <v>9215486</v>
      </c>
      <c r="Z25" s="101">
        <f t="shared" si="21"/>
        <v>0.05921961295569367</v>
      </c>
      <c r="AA25" s="75" t="e">
        <f>+AA26+AA36</f>
        <v>#REF!</v>
      </c>
    </row>
    <row r="26" spans="1:27" ht="12.75">
      <c r="A26" s="20" t="s">
        <v>62</v>
      </c>
      <c r="B26" s="19" t="s">
        <v>63</v>
      </c>
      <c r="C26" s="27">
        <f>+C27+C33</f>
        <v>60440043</v>
      </c>
      <c r="D26" s="24">
        <f aca="true" t="shared" si="25" ref="D26:Y26">+D27+D33</f>
        <v>0</v>
      </c>
      <c r="E26" s="24">
        <f t="shared" si="25"/>
        <v>0</v>
      </c>
      <c r="F26" s="27">
        <f t="shared" si="25"/>
        <v>0</v>
      </c>
      <c r="G26" s="24">
        <f t="shared" si="25"/>
        <v>0</v>
      </c>
      <c r="H26" s="27">
        <f t="shared" si="25"/>
        <v>60440043</v>
      </c>
      <c r="I26" s="27" t="e">
        <f t="shared" si="25"/>
        <v>#REF!</v>
      </c>
      <c r="J26" s="27">
        <f t="shared" si="25"/>
        <v>0</v>
      </c>
      <c r="K26" s="27" t="e">
        <f>+K27+K33</f>
        <v>#REF!</v>
      </c>
      <c r="L26" s="102" t="e">
        <f t="shared" si="1"/>
        <v>#REF!</v>
      </c>
      <c r="M26" s="27" t="e">
        <f t="shared" si="25"/>
        <v>#REF!</v>
      </c>
      <c r="N26" s="27" t="e">
        <f t="shared" si="25"/>
        <v>#REF!</v>
      </c>
      <c r="O26" s="27">
        <f t="shared" si="25"/>
        <v>0</v>
      </c>
      <c r="P26" s="27" t="e">
        <f t="shared" si="25"/>
        <v>#REF!</v>
      </c>
      <c r="Q26" s="102" t="e">
        <f t="shared" si="2"/>
        <v>#REF!</v>
      </c>
      <c r="R26" s="27" t="e">
        <f t="shared" si="25"/>
        <v>#REF!</v>
      </c>
      <c r="S26" s="102" t="e">
        <f t="shared" si="16"/>
        <v>#REF!</v>
      </c>
      <c r="T26" s="24">
        <f t="shared" si="25"/>
        <v>0</v>
      </c>
      <c r="U26" s="27">
        <f t="shared" si="25"/>
        <v>3635244</v>
      </c>
      <c r="V26" s="27">
        <f t="shared" si="25"/>
        <v>3635244</v>
      </c>
      <c r="W26" s="102">
        <f t="shared" si="18"/>
        <v>0.06014628414476807</v>
      </c>
      <c r="X26" s="27">
        <f t="shared" si="25"/>
        <v>3635244</v>
      </c>
      <c r="Y26" s="27">
        <f t="shared" si="25"/>
        <v>3635244</v>
      </c>
      <c r="Z26" s="102">
        <f t="shared" si="21"/>
        <v>0.06014628414476807</v>
      </c>
      <c r="AA26" s="76" t="e">
        <f>+AA27+AA33</f>
        <v>#REF!</v>
      </c>
    </row>
    <row r="27" spans="1:27" ht="12.75">
      <c r="A27" s="20" t="s">
        <v>64</v>
      </c>
      <c r="B27" s="19" t="s">
        <v>65</v>
      </c>
      <c r="C27" s="88">
        <f>+C28+C31</f>
        <v>41664537</v>
      </c>
      <c r="D27" s="89">
        <f aca="true" t="shared" si="26" ref="D27:Y27">+D28+D31</f>
        <v>0</v>
      </c>
      <c r="E27" s="89">
        <f t="shared" si="26"/>
        <v>0</v>
      </c>
      <c r="F27" s="88">
        <f t="shared" si="26"/>
        <v>0</v>
      </c>
      <c r="G27" s="89">
        <f t="shared" si="26"/>
        <v>0</v>
      </c>
      <c r="H27" s="88">
        <f t="shared" si="26"/>
        <v>41664537</v>
      </c>
      <c r="I27" s="88" t="e">
        <f t="shared" si="26"/>
        <v>#REF!</v>
      </c>
      <c r="J27" s="88">
        <f t="shared" si="26"/>
        <v>0</v>
      </c>
      <c r="K27" s="88" t="e">
        <f t="shared" si="26"/>
        <v>#REF!</v>
      </c>
      <c r="L27" s="102" t="e">
        <f t="shared" si="1"/>
        <v>#REF!</v>
      </c>
      <c r="M27" s="88" t="e">
        <f t="shared" si="26"/>
        <v>#REF!</v>
      </c>
      <c r="N27" s="88" t="e">
        <f t="shared" si="26"/>
        <v>#REF!</v>
      </c>
      <c r="O27" s="88">
        <f t="shared" si="26"/>
        <v>0</v>
      </c>
      <c r="P27" s="88" t="e">
        <f t="shared" si="26"/>
        <v>#REF!</v>
      </c>
      <c r="Q27" s="102" t="e">
        <f t="shared" si="2"/>
        <v>#REF!</v>
      </c>
      <c r="R27" s="88" t="e">
        <f t="shared" si="26"/>
        <v>#REF!</v>
      </c>
      <c r="S27" s="102" t="e">
        <f t="shared" si="16"/>
        <v>#REF!</v>
      </c>
      <c r="T27" s="89">
        <f t="shared" si="26"/>
        <v>0</v>
      </c>
      <c r="U27" s="88">
        <f t="shared" si="26"/>
        <v>2392744</v>
      </c>
      <c r="V27" s="88">
        <f t="shared" si="26"/>
        <v>2392744</v>
      </c>
      <c r="W27" s="102">
        <f t="shared" si="18"/>
        <v>0.05742879130038094</v>
      </c>
      <c r="X27" s="88">
        <f t="shared" si="26"/>
        <v>2392744</v>
      </c>
      <c r="Y27" s="88">
        <f t="shared" si="26"/>
        <v>2392744</v>
      </c>
      <c r="Z27" s="102">
        <f t="shared" si="21"/>
        <v>0.05742879130038094</v>
      </c>
      <c r="AA27" s="82" t="e">
        <f>+AA28+AA31</f>
        <v>#REF!</v>
      </c>
    </row>
    <row r="28" spans="1:27" ht="13.5" thickBot="1">
      <c r="A28" s="73" t="s">
        <v>66</v>
      </c>
      <c r="B28" s="74" t="s">
        <v>67</v>
      </c>
      <c r="C28" s="92">
        <f>+C30+C29</f>
        <v>23119701</v>
      </c>
      <c r="D28" s="93">
        <f aca="true" t="shared" si="27" ref="D28:Y28">+D30+D29</f>
        <v>0</v>
      </c>
      <c r="E28" s="93">
        <f t="shared" si="27"/>
        <v>0</v>
      </c>
      <c r="F28" s="92">
        <f t="shared" si="27"/>
        <v>0</v>
      </c>
      <c r="G28" s="93">
        <f t="shared" si="27"/>
        <v>0</v>
      </c>
      <c r="H28" s="92">
        <f t="shared" si="27"/>
        <v>23119701</v>
      </c>
      <c r="I28" s="92" t="e">
        <f t="shared" si="27"/>
        <v>#REF!</v>
      </c>
      <c r="J28" s="92">
        <f t="shared" si="27"/>
        <v>0</v>
      </c>
      <c r="K28" s="92" t="e">
        <f>+K30+K29</f>
        <v>#REF!</v>
      </c>
      <c r="L28" s="103" t="e">
        <f t="shared" si="1"/>
        <v>#REF!</v>
      </c>
      <c r="M28" s="92" t="e">
        <f t="shared" si="27"/>
        <v>#REF!</v>
      </c>
      <c r="N28" s="92" t="e">
        <f t="shared" si="27"/>
        <v>#REF!</v>
      </c>
      <c r="O28" s="92">
        <f t="shared" si="27"/>
        <v>0</v>
      </c>
      <c r="P28" s="92" t="e">
        <f t="shared" si="27"/>
        <v>#REF!</v>
      </c>
      <c r="Q28" s="103" t="e">
        <f t="shared" si="2"/>
        <v>#REF!</v>
      </c>
      <c r="R28" s="92" t="e">
        <f t="shared" si="27"/>
        <v>#REF!</v>
      </c>
      <c r="S28" s="103" t="e">
        <f t="shared" si="16"/>
        <v>#REF!</v>
      </c>
      <c r="T28" s="93">
        <f t="shared" si="27"/>
        <v>0</v>
      </c>
      <c r="U28" s="92">
        <f t="shared" si="27"/>
        <v>1159144</v>
      </c>
      <c r="V28" s="92">
        <f t="shared" si="27"/>
        <v>1159144</v>
      </c>
      <c r="W28" s="103">
        <f t="shared" si="18"/>
        <v>0.05013663455249703</v>
      </c>
      <c r="X28" s="92">
        <f t="shared" si="27"/>
        <v>1159144</v>
      </c>
      <c r="Y28" s="92">
        <f t="shared" si="27"/>
        <v>1159144</v>
      </c>
      <c r="Z28" s="103">
        <f t="shared" si="21"/>
        <v>0.05013663455249703</v>
      </c>
      <c r="AA28" s="77" t="e">
        <f>+AA30+AA29</f>
        <v>#REF!</v>
      </c>
    </row>
    <row r="29" spans="1:27" s="107" customFormat="1" ht="12.75">
      <c r="A29" s="53" t="s">
        <v>68</v>
      </c>
      <c r="B29" s="54" t="s">
        <v>69</v>
      </c>
      <c r="C29" s="35">
        <v>4932922</v>
      </c>
      <c r="D29" s="34">
        <v>0</v>
      </c>
      <c r="E29" s="34">
        <v>0</v>
      </c>
      <c r="F29" s="35">
        <v>0</v>
      </c>
      <c r="G29" s="34">
        <v>0</v>
      </c>
      <c r="H29" s="35">
        <f t="shared" si="11"/>
        <v>4932922</v>
      </c>
      <c r="I29" s="35" t="e">
        <f>+#REF!</f>
        <v>#REF!</v>
      </c>
      <c r="J29" s="35">
        <v>0</v>
      </c>
      <c r="K29" s="35" t="e">
        <f>+I29-J29</f>
        <v>#REF!</v>
      </c>
      <c r="L29" s="106" t="e">
        <f t="shared" si="1"/>
        <v>#REF!</v>
      </c>
      <c r="M29" s="35" t="e">
        <f t="shared" si="13"/>
        <v>#REF!</v>
      </c>
      <c r="N29" s="35" t="e">
        <f>+#REF!</f>
        <v>#REF!</v>
      </c>
      <c r="O29" s="35">
        <v>0</v>
      </c>
      <c r="P29" s="35" t="e">
        <f t="shared" si="14"/>
        <v>#REF!</v>
      </c>
      <c r="Q29" s="106" t="e">
        <f t="shared" si="2"/>
        <v>#REF!</v>
      </c>
      <c r="R29" s="35" t="e">
        <f t="shared" si="15"/>
        <v>#REF!</v>
      </c>
      <c r="S29" s="106" t="e">
        <f t="shared" si="16"/>
        <v>#REF!</v>
      </c>
      <c r="T29" s="34">
        <v>0</v>
      </c>
      <c r="U29" s="35">
        <v>0</v>
      </c>
      <c r="V29" s="35">
        <f t="shared" si="17"/>
        <v>0</v>
      </c>
      <c r="W29" s="106">
        <f t="shared" si="18"/>
        <v>0</v>
      </c>
      <c r="X29" s="35">
        <f t="shared" si="19"/>
        <v>0</v>
      </c>
      <c r="Y29" s="35">
        <f t="shared" si="20"/>
        <v>0</v>
      </c>
      <c r="Z29" s="106">
        <f t="shared" si="21"/>
        <v>0</v>
      </c>
      <c r="AA29" s="78" t="e">
        <f t="shared" si="22"/>
        <v>#REF!</v>
      </c>
    </row>
    <row r="30" spans="1:27" s="107" customFormat="1" ht="13.5" thickBot="1">
      <c r="A30" s="109" t="s">
        <v>70</v>
      </c>
      <c r="B30" s="11" t="s">
        <v>71</v>
      </c>
      <c r="C30" s="46">
        <v>18186779</v>
      </c>
      <c r="D30" s="5">
        <v>0</v>
      </c>
      <c r="E30" s="5">
        <v>0</v>
      </c>
      <c r="F30" s="46">
        <v>0</v>
      </c>
      <c r="G30" s="5">
        <v>0</v>
      </c>
      <c r="H30" s="46">
        <f t="shared" si="11"/>
        <v>18186779</v>
      </c>
      <c r="I30" s="46" t="e">
        <f>+#REF!</f>
        <v>#REF!</v>
      </c>
      <c r="J30" s="46">
        <v>0</v>
      </c>
      <c r="K30" s="46" t="e">
        <f>+I30-J30</f>
        <v>#REF!</v>
      </c>
      <c r="L30" s="110" t="e">
        <f t="shared" si="1"/>
        <v>#REF!</v>
      </c>
      <c r="M30" s="46" t="e">
        <f t="shared" si="13"/>
        <v>#REF!</v>
      </c>
      <c r="N30" s="46" t="e">
        <f>+#REF!</f>
        <v>#REF!</v>
      </c>
      <c r="O30" s="46">
        <v>0</v>
      </c>
      <c r="P30" s="46" t="e">
        <f t="shared" si="14"/>
        <v>#REF!</v>
      </c>
      <c r="Q30" s="110" t="e">
        <f t="shared" si="2"/>
        <v>#REF!</v>
      </c>
      <c r="R30" s="46" t="e">
        <f t="shared" si="15"/>
        <v>#REF!</v>
      </c>
      <c r="S30" s="110" t="e">
        <f t="shared" si="16"/>
        <v>#REF!</v>
      </c>
      <c r="T30" s="5">
        <v>0</v>
      </c>
      <c r="U30" s="46">
        <f>72344+1086800</f>
        <v>1159144</v>
      </c>
      <c r="V30" s="46">
        <f t="shared" si="17"/>
        <v>1159144</v>
      </c>
      <c r="W30" s="110">
        <f t="shared" si="18"/>
        <v>0.06373553007929551</v>
      </c>
      <c r="X30" s="46">
        <f t="shared" si="19"/>
        <v>1159144</v>
      </c>
      <c r="Y30" s="46">
        <f t="shared" si="20"/>
        <v>1159144</v>
      </c>
      <c r="Z30" s="110">
        <f t="shared" si="21"/>
        <v>0.06373553007929551</v>
      </c>
      <c r="AA30" s="80" t="e">
        <f t="shared" si="22"/>
        <v>#REF!</v>
      </c>
    </row>
    <row r="31" spans="1:27" ht="13.5" thickBot="1">
      <c r="A31" s="94" t="s">
        <v>72</v>
      </c>
      <c r="B31" s="64" t="s">
        <v>73</v>
      </c>
      <c r="C31" s="95">
        <f>+C32</f>
        <v>18544836</v>
      </c>
      <c r="D31" s="96">
        <f aca="true" t="shared" si="28" ref="D31:AA31">+D32</f>
        <v>0</v>
      </c>
      <c r="E31" s="96">
        <f t="shared" si="28"/>
        <v>0</v>
      </c>
      <c r="F31" s="95">
        <f t="shared" si="28"/>
        <v>0</v>
      </c>
      <c r="G31" s="96">
        <f t="shared" si="28"/>
        <v>0</v>
      </c>
      <c r="H31" s="95">
        <f t="shared" si="28"/>
        <v>18544836</v>
      </c>
      <c r="I31" s="95" t="e">
        <f t="shared" si="28"/>
        <v>#REF!</v>
      </c>
      <c r="J31" s="95">
        <f t="shared" si="28"/>
        <v>0</v>
      </c>
      <c r="K31" s="95" t="e">
        <f>+K32</f>
        <v>#REF!</v>
      </c>
      <c r="L31" s="111" t="e">
        <f t="shared" si="1"/>
        <v>#REF!</v>
      </c>
      <c r="M31" s="95" t="e">
        <f t="shared" si="28"/>
        <v>#REF!</v>
      </c>
      <c r="N31" s="95" t="e">
        <f t="shared" si="28"/>
        <v>#REF!</v>
      </c>
      <c r="O31" s="95">
        <f t="shared" si="28"/>
        <v>0</v>
      </c>
      <c r="P31" s="95" t="e">
        <f t="shared" si="28"/>
        <v>#REF!</v>
      </c>
      <c r="Q31" s="111" t="e">
        <f t="shared" si="2"/>
        <v>#REF!</v>
      </c>
      <c r="R31" s="95" t="e">
        <f t="shared" si="28"/>
        <v>#REF!</v>
      </c>
      <c r="S31" s="111" t="e">
        <f t="shared" si="16"/>
        <v>#REF!</v>
      </c>
      <c r="T31" s="96">
        <f t="shared" si="28"/>
        <v>0</v>
      </c>
      <c r="U31" s="95">
        <f t="shared" si="28"/>
        <v>1233600</v>
      </c>
      <c r="V31" s="95">
        <f t="shared" si="28"/>
        <v>1233600</v>
      </c>
      <c r="W31" s="111">
        <f t="shared" si="18"/>
        <v>0.06651986569199102</v>
      </c>
      <c r="X31" s="95">
        <f t="shared" si="28"/>
        <v>1233600</v>
      </c>
      <c r="Y31" s="95">
        <f t="shared" si="28"/>
        <v>1233600</v>
      </c>
      <c r="Z31" s="111">
        <f t="shared" si="21"/>
        <v>0.06651986569199102</v>
      </c>
      <c r="AA31" s="81" t="e">
        <f t="shared" si="28"/>
        <v>#REF!</v>
      </c>
    </row>
    <row r="32" spans="1:27" s="107" customFormat="1" ht="13.5" thickBot="1">
      <c r="A32" s="112" t="s">
        <v>74</v>
      </c>
      <c r="B32" s="65" t="s">
        <v>75</v>
      </c>
      <c r="C32" s="60">
        <v>18544836</v>
      </c>
      <c r="D32" s="59">
        <v>0</v>
      </c>
      <c r="E32" s="59">
        <v>0</v>
      </c>
      <c r="F32" s="60">
        <v>0</v>
      </c>
      <c r="G32" s="59">
        <v>0</v>
      </c>
      <c r="H32" s="60">
        <f t="shared" si="11"/>
        <v>18544836</v>
      </c>
      <c r="I32" s="60" t="e">
        <f>+#REF!</f>
        <v>#REF!</v>
      </c>
      <c r="J32" s="60">
        <v>0</v>
      </c>
      <c r="K32" s="60" t="e">
        <f>+I32-J32</f>
        <v>#REF!</v>
      </c>
      <c r="L32" s="113" t="e">
        <f t="shared" si="1"/>
        <v>#REF!</v>
      </c>
      <c r="M32" s="60" t="e">
        <f t="shared" si="13"/>
        <v>#REF!</v>
      </c>
      <c r="N32" s="60" t="e">
        <f>+#REF!</f>
        <v>#REF!</v>
      </c>
      <c r="O32" s="60">
        <v>0</v>
      </c>
      <c r="P32" s="60" t="e">
        <f t="shared" si="14"/>
        <v>#REF!</v>
      </c>
      <c r="Q32" s="113" t="e">
        <f t="shared" si="2"/>
        <v>#REF!</v>
      </c>
      <c r="R32" s="60" t="e">
        <f t="shared" si="15"/>
        <v>#REF!</v>
      </c>
      <c r="S32" s="113" t="e">
        <f t="shared" si="16"/>
        <v>#REF!</v>
      </c>
      <c r="T32" s="59">
        <v>0</v>
      </c>
      <c r="U32" s="60">
        <v>1233600</v>
      </c>
      <c r="V32" s="60">
        <f t="shared" si="17"/>
        <v>1233600</v>
      </c>
      <c r="W32" s="113">
        <f t="shared" si="18"/>
        <v>0.06651986569199102</v>
      </c>
      <c r="X32" s="60">
        <f t="shared" si="19"/>
        <v>1233600</v>
      </c>
      <c r="Y32" s="60">
        <f t="shared" si="20"/>
        <v>1233600</v>
      </c>
      <c r="Z32" s="113">
        <f t="shared" si="21"/>
        <v>0.06651986569199102</v>
      </c>
      <c r="AA32" s="83" t="e">
        <f t="shared" si="22"/>
        <v>#REF!</v>
      </c>
    </row>
    <row r="33" spans="1:27" ht="13.5" thickBot="1">
      <c r="A33" s="94" t="s">
        <v>76</v>
      </c>
      <c r="B33" s="64" t="s">
        <v>77</v>
      </c>
      <c r="C33" s="95">
        <f>+C34+C35</f>
        <v>18775506</v>
      </c>
      <c r="D33" s="96">
        <f aca="true" t="shared" si="29" ref="D33:Y33">+D34+D35</f>
        <v>0</v>
      </c>
      <c r="E33" s="96">
        <f t="shared" si="29"/>
        <v>0</v>
      </c>
      <c r="F33" s="95">
        <f t="shared" si="29"/>
        <v>0</v>
      </c>
      <c r="G33" s="96">
        <f t="shared" si="29"/>
        <v>0</v>
      </c>
      <c r="H33" s="95">
        <f t="shared" si="29"/>
        <v>18775506</v>
      </c>
      <c r="I33" s="95" t="e">
        <f t="shared" si="29"/>
        <v>#REF!</v>
      </c>
      <c r="J33" s="95">
        <f t="shared" si="29"/>
        <v>0</v>
      </c>
      <c r="K33" s="95" t="e">
        <f>+K34+K35</f>
        <v>#REF!</v>
      </c>
      <c r="L33" s="111" t="e">
        <f t="shared" si="1"/>
        <v>#REF!</v>
      </c>
      <c r="M33" s="95" t="e">
        <f t="shared" si="29"/>
        <v>#REF!</v>
      </c>
      <c r="N33" s="95" t="e">
        <f t="shared" si="29"/>
        <v>#REF!</v>
      </c>
      <c r="O33" s="95">
        <f t="shared" si="29"/>
        <v>0</v>
      </c>
      <c r="P33" s="95" t="e">
        <f t="shared" si="29"/>
        <v>#REF!</v>
      </c>
      <c r="Q33" s="111" t="e">
        <f t="shared" si="2"/>
        <v>#REF!</v>
      </c>
      <c r="R33" s="95" t="e">
        <f t="shared" si="29"/>
        <v>#REF!</v>
      </c>
      <c r="S33" s="111" t="e">
        <f t="shared" si="16"/>
        <v>#REF!</v>
      </c>
      <c r="T33" s="96">
        <f t="shared" si="29"/>
        <v>0</v>
      </c>
      <c r="U33" s="95">
        <f t="shared" si="29"/>
        <v>1242500</v>
      </c>
      <c r="V33" s="95">
        <f t="shared" si="29"/>
        <v>1242500</v>
      </c>
      <c r="W33" s="111">
        <f t="shared" si="18"/>
        <v>0.06617664525259666</v>
      </c>
      <c r="X33" s="95">
        <f t="shared" si="29"/>
        <v>1242500</v>
      </c>
      <c r="Y33" s="95">
        <f t="shared" si="29"/>
        <v>1242500</v>
      </c>
      <c r="Z33" s="111">
        <f t="shared" si="21"/>
        <v>0.06617664525259666</v>
      </c>
      <c r="AA33" s="81" t="e">
        <f>+AA34+AA35</f>
        <v>#REF!</v>
      </c>
    </row>
    <row r="34" spans="1:27" s="107" customFormat="1" ht="12.75">
      <c r="A34" s="53" t="s">
        <v>78</v>
      </c>
      <c r="B34" s="54" t="s">
        <v>79</v>
      </c>
      <c r="C34" s="35">
        <v>7510193</v>
      </c>
      <c r="D34" s="34">
        <v>0</v>
      </c>
      <c r="E34" s="34">
        <v>0</v>
      </c>
      <c r="F34" s="35">
        <v>0</v>
      </c>
      <c r="G34" s="34">
        <v>0</v>
      </c>
      <c r="H34" s="35">
        <f t="shared" si="11"/>
        <v>7510193</v>
      </c>
      <c r="I34" s="35" t="e">
        <f>+#REF!</f>
        <v>#REF!</v>
      </c>
      <c r="J34" s="35">
        <v>0</v>
      </c>
      <c r="K34" s="35" t="e">
        <f>+I34-J34</f>
        <v>#REF!</v>
      </c>
      <c r="L34" s="106" t="e">
        <f t="shared" si="1"/>
        <v>#REF!</v>
      </c>
      <c r="M34" s="35" t="e">
        <f t="shared" si="13"/>
        <v>#REF!</v>
      </c>
      <c r="N34" s="35" t="e">
        <f>+#REF!</f>
        <v>#REF!</v>
      </c>
      <c r="O34" s="35">
        <v>0</v>
      </c>
      <c r="P34" s="35" t="e">
        <f t="shared" si="14"/>
        <v>#REF!</v>
      </c>
      <c r="Q34" s="106" t="e">
        <f t="shared" si="2"/>
        <v>#REF!</v>
      </c>
      <c r="R34" s="35" t="e">
        <f t="shared" si="15"/>
        <v>#REF!</v>
      </c>
      <c r="S34" s="106" t="e">
        <f t="shared" si="16"/>
        <v>#REF!</v>
      </c>
      <c r="T34" s="34">
        <v>0</v>
      </c>
      <c r="U34" s="35">
        <v>496900</v>
      </c>
      <c r="V34" s="35">
        <f t="shared" si="17"/>
        <v>496900</v>
      </c>
      <c r="W34" s="106">
        <f t="shared" si="18"/>
        <v>0.06616341284438362</v>
      </c>
      <c r="X34" s="35">
        <f t="shared" si="19"/>
        <v>496900</v>
      </c>
      <c r="Y34" s="35">
        <f t="shared" si="20"/>
        <v>496900</v>
      </c>
      <c r="Z34" s="106">
        <f t="shared" si="21"/>
        <v>0.06616341284438362</v>
      </c>
      <c r="AA34" s="78" t="e">
        <f t="shared" si="22"/>
        <v>#REF!</v>
      </c>
    </row>
    <row r="35" spans="1:27" s="107" customFormat="1" ht="13.5" thickBot="1">
      <c r="A35" s="109" t="s">
        <v>80</v>
      </c>
      <c r="B35" s="11" t="s">
        <v>81</v>
      </c>
      <c r="C35" s="46">
        <v>11265313</v>
      </c>
      <c r="D35" s="5">
        <v>0</v>
      </c>
      <c r="E35" s="5">
        <v>0</v>
      </c>
      <c r="F35" s="46">
        <v>0</v>
      </c>
      <c r="G35" s="5">
        <v>0</v>
      </c>
      <c r="H35" s="46">
        <f t="shared" si="11"/>
        <v>11265313</v>
      </c>
      <c r="I35" s="46" t="e">
        <f>+#REF!</f>
        <v>#REF!</v>
      </c>
      <c r="J35" s="46">
        <v>0</v>
      </c>
      <c r="K35" s="46" t="e">
        <f>+I35-J35</f>
        <v>#REF!</v>
      </c>
      <c r="L35" s="110" t="e">
        <f t="shared" si="1"/>
        <v>#REF!</v>
      </c>
      <c r="M35" s="46" t="e">
        <f t="shared" si="13"/>
        <v>#REF!</v>
      </c>
      <c r="N35" s="46" t="e">
        <f>+#REF!</f>
        <v>#REF!</v>
      </c>
      <c r="O35" s="46">
        <v>0</v>
      </c>
      <c r="P35" s="46" t="e">
        <f t="shared" si="14"/>
        <v>#REF!</v>
      </c>
      <c r="Q35" s="110" t="e">
        <f t="shared" si="2"/>
        <v>#REF!</v>
      </c>
      <c r="R35" s="46" t="e">
        <f t="shared" si="15"/>
        <v>#REF!</v>
      </c>
      <c r="S35" s="110" t="e">
        <f t="shared" si="16"/>
        <v>#REF!</v>
      </c>
      <c r="T35" s="5">
        <v>0</v>
      </c>
      <c r="U35" s="46">
        <v>745600</v>
      </c>
      <c r="V35" s="46">
        <f t="shared" si="17"/>
        <v>745600</v>
      </c>
      <c r="W35" s="110">
        <f t="shared" si="18"/>
        <v>0.06618546683966971</v>
      </c>
      <c r="X35" s="46">
        <f t="shared" si="19"/>
        <v>745600</v>
      </c>
      <c r="Y35" s="46">
        <f t="shared" si="20"/>
        <v>745600</v>
      </c>
      <c r="Z35" s="110">
        <f t="shared" si="21"/>
        <v>0.06618546683966971</v>
      </c>
      <c r="AA35" s="80" t="e">
        <f t="shared" si="22"/>
        <v>#REF!</v>
      </c>
    </row>
    <row r="36" spans="1:27" ht="12.75">
      <c r="A36" s="98" t="s">
        <v>82</v>
      </c>
      <c r="B36" s="70" t="s">
        <v>83</v>
      </c>
      <c r="C36" s="72">
        <f>+C37+C41+C43</f>
        <v>95175394.86</v>
      </c>
      <c r="D36" s="71">
        <f aca="true" t="shared" si="30" ref="D36:U36">+D37+D41+D43</f>
        <v>0</v>
      </c>
      <c r="E36" s="71">
        <f t="shared" si="30"/>
        <v>0</v>
      </c>
      <c r="F36" s="72">
        <f t="shared" si="30"/>
        <v>0</v>
      </c>
      <c r="G36" s="71">
        <f t="shared" si="30"/>
        <v>0</v>
      </c>
      <c r="H36" s="72">
        <f>+H37+H41+H43</f>
        <v>95175394.86</v>
      </c>
      <c r="I36" s="72" t="e">
        <f t="shared" si="30"/>
        <v>#REF!</v>
      </c>
      <c r="J36" s="72">
        <f t="shared" si="30"/>
        <v>0</v>
      </c>
      <c r="K36" s="72" t="e">
        <f t="shared" si="30"/>
        <v>#REF!</v>
      </c>
      <c r="L36" s="101" t="e">
        <f t="shared" si="1"/>
        <v>#REF!</v>
      </c>
      <c r="M36" s="72" t="e">
        <f t="shared" si="30"/>
        <v>#REF!</v>
      </c>
      <c r="N36" s="72" t="e">
        <f t="shared" si="30"/>
        <v>#REF!</v>
      </c>
      <c r="O36" s="72">
        <f t="shared" si="30"/>
        <v>0</v>
      </c>
      <c r="P36" s="72" t="e">
        <f t="shared" si="30"/>
        <v>#REF!</v>
      </c>
      <c r="Q36" s="101" t="e">
        <f t="shared" si="2"/>
        <v>#REF!</v>
      </c>
      <c r="R36" s="72" t="e">
        <f t="shared" si="30"/>
        <v>#REF!</v>
      </c>
      <c r="S36" s="101" t="e">
        <f t="shared" si="16"/>
        <v>#REF!</v>
      </c>
      <c r="T36" s="71">
        <f t="shared" si="30"/>
        <v>0</v>
      </c>
      <c r="U36" s="72">
        <f t="shared" si="30"/>
        <v>5580242</v>
      </c>
      <c r="V36" s="72">
        <f aca="true" t="shared" si="31" ref="V36:AA36">+V37+V41+V43</f>
        <v>5580242</v>
      </c>
      <c r="W36" s="71">
        <f t="shared" si="31"/>
        <v>0.2956366593124967</v>
      </c>
      <c r="X36" s="72">
        <f t="shared" si="31"/>
        <v>5580242</v>
      </c>
      <c r="Y36" s="72">
        <f t="shared" si="31"/>
        <v>5580242</v>
      </c>
      <c r="Z36" s="101">
        <f t="shared" si="21"/>
        <v>0.05863114104447226</v>
      </c>
      <c r="AA36" s="75" t="e">
        <f t="shared" si="31"/>
        <v>#REF!</v>
      </c>
    </row>
    <row r="37" spans="1:27" ht="13.5" thickBot="1">
      <c r="A37" s="73" t="s">
        <v>84</v>
      </c>
      <c r="B37" s="74" t="s">
        <v>65</v>
      </c>
      <c r="C37" s="92">
        <f>+C38+C39+C40</f>
        <v>78194835</v>
      </c>
      <c r="D37" s="93">
        <f aca="true" t="shared" si="32" ref="D37:V37">+D38+D39+D40</f>
        <v>0</v>
      </c>
      <c r="E37" s="93">
        <f t="shared" si="32"/>
        <v>0</v>
      </c>
      <c r="F37" s="92">
        <f t="shared" si="32"/>
        <v>0</v>
      </c>
      <c r="G37" s="93">
        <f t="shared" si="32"/>
        <v>0</v>
      </c>
      <c r="H37" s="92">
        <f>+H38+H39+H40</f>
        <v>78194835</v>
      </c>
      <c r="I37" s="92" t="e">
        <f t="shared" si="32"/>
        <v>#REF!</v>
      </c>
      <c r="J37" s="92">
        <f t="shared" si="32"/>
        <v>0</v>
      </c>
      <c r="K37" s="92" t="e">
        <f t="shared" si="32"/>
        <v>#REF!</v>
      </c>
      <c r="L37" s="103" t="e">
        <f t="shared" si="1"/>
        <v>#REF!</v>
      </c>
      <c r="M37" s="92" t="e">
        <f t="shared" si="32"/>
        <v>#REF!</v>
      </c>
      <c r="N37" s="92" t="e">
        <f t="shared" si="32"/>
        <v>#REF!</v>
      </c>
      <c r="O37" s="92">
        <f t="shared" si="32"/>
        <v>0</v>
      </c>
      <c r="P37" s="92" t="e">
        <f t="shared" si="32"/>
        <v>#REF!</v>
      </c>
      <c r="Q37" s="103" t="e">
        <f t="shared" si="2"/>
        <v>#REF!</v>
      </c>
      <c r="R37" s="92" t="e">
        <f t="shared" si="32"/>
        <v>#REF!</v>
      </c>
      <c r="S37" s="103" t="e">
        <f t="shared" si="16"/>
        <v>#REF!</v>
      </c>
      <c r="T37" s="93">
        <f t="shared" si="32"/>
        <v>0</v>
      </c>
      <c r="U37" s="92">
        <f t="shared" si="32"/>
        <v>4456542</v>
      </c>
      <c r="V37" s="92">
        <f t="shared" si="32"/>
        <v>4456542</v>
      </c>
      <c r="W37" s="93">
        <f>+W38+W39+W40</f>
        <v>0.16320326181077482</v>
      </c>
      <c r="X37" s="92">
        <f>+X38+X39+X40</f>
        <v>4456542</v>
      </c>
      <c r="Y37" s="92">
        <f>+Y38+Y39+Y40</f>
        <v>4456542</v>
      </c>
      <c r="Z37" s="103">
        <f t="shared" si="21"/>
        <v>0.05699279242676322</v>
      </c>
      <c r="AA37" s="77" t="e">
        <f>+AA38+AA39+AA40</f>
        <v>#REF!</v>
      </c>
    </row>
    <row r="38" spans="1:27" s="107" customFormat="1" ht="12.75">
      <c r="A38" s="53" t="s">
        <v>85</v>
      </c>
      <c r="B38" s="54" t="s">
        <v>86</v>
      </c>
      <c r="C38" s="35">
        <v>17741685</v>
      </c>
      <c r="D38" s="34">
        <v>0</v>
      </c>
      <c r="E38" s="34">
        <v>0</v>
      </c>
      <c r="F38" s="35">
        <v>0</v>
      </c>
      <c r="G38" s="34">
        <v>0</v>
      </c>
      <c r="H38" s="35">
        <f t="shared" si="11"/>
        <v>17741685</v>
      </c>
      <c r="I38" s="35" t="e">
        <f>+#REF!</f>
        <v>#REF!</v>
      </c>
      <c r="J38" s="35">
        <v>0</v>
      </c>
      <c r="K38" s="35" t="e">
        <f>+I38-J38</f>
        <v>#REF!</v>
      </c>
      <c r="L38" s="106" t="e">
        <f t="shared" si="1"/>
        <v>#REF!</v>
      </c>
      <c r="M38" s="35" t="e">
        <f t="shared" si="13"/>
        <v>#REF!</v>
      </c>
      <c r="N38" s="35" t="e">
        <f>+#REF!</f>
        <v>#REF!</v>
      </c>
      <c r="O38" s="35">
        <v>0</v>
      </c>
      <c r="P38" s="35" t="e">
        <f t="shared" si="14"/>
        <v>#REF!</v>
      </c>
      <c r="Q38" s="106" t="e">
        <f t="shared" si="2"/>
        <v>#REF!</v>
      </c>
      <c r="R38" s="35" t="e">
        <f t="shared" si="15"/>
        <v>#REF!</v>
      </c>
      <c r="S38" s="106" t="e">
        <f t="shared" si="16"/>
        <v>#REF!</v>
      </c>
      <c r="T38" s="34">
        <v>0</v>
      </c>
      <c r="U38" s="35">
        <v>673000</v>
      </c>
      <c r="V38" s="35">
        <f t="shared" si="17"/>
        <v>673000</v>
      </c>
      <c r="W38" s="106">
        <f t="shared" si="18"/>
        <v>0.03793326282142874</v>
      </c>
      <c r="X38" s="35">
        <f>+U38</f>
        <v>673000</v>
      </c>
      <c r="Y38" s="35">
        <f t="shared" si="20"/>
        <v>673000</v>
      </c>
      <c r="Z38" s="106">
        <f t="shared" si="21"/>
        <v>0.03793326282142874</v>
      </c>
      <c r="AA38" s="78" t="e">
        <f t="shared" si="22"/>
        <v>#REF!</v>
      </c>
    </row>
    <row r="39" spans="1:27" s="107" customFormat="1" ht="12.75">
      <c r="A39" s="17" t="s">
        <v>87</v>
      </c>
      <c r="B39" s="4" t="s">
        <v>75</v>
      </c>
      <c r="C39" s="9">
        <v>26516334</v>
      </c>
      <c r="D39" s="2">
        <v>0</v>
      </c>
      <c r="E39" s="2">
        <v>0</v>
      </c>
      <c r="F39" s="9">
        <v>0</v>
      </c>
      <c r="G39" s="2">
        <v>0</v>
      </c>
      <c r="H39" s="9">
        <f t="shared" si="11"/>
        <v>26516334</v>
      </c>
      <c r="I39" s="9" t="e">
        <f>+#REF!</f>
        <v>#REF!</v>
      </c>
      <c r="J39" s="9">
        <v>0</v>
      </c>
      <c r="K39" s="9" t="e">
        <f>+I39-J39</f>
        <v>#REF!</v>
      </c>
      <c r="L39" s="108" t="e">
        <f t="shared" si="1"/>
        <v>#REF!</v>
      </c>
      <c r="M39" s="9" t="e">
        <f t="shared" si="13"/>
        <v>#REF!</v>
      </c>
      <c r="N39" s="9" t="e">
        <f>+#REF!</f>
        <v>#REF!</v>
      </c>
      <c r="O39" s="9">
        <v>0</v>
      </c>
      <c r="P39" s="9" t="e">
        <f t="shared" si="14"/>
        <v>#REF!</v>
      </c>
      <c r="Q39" s="108" t="e">
        <f t="shared" si="2"/>
        <v>#REF!</v>
      </c>
      <c r="R39" s="9" t="e">
        <f t="shared" si="15"/>
        <v>#REF!</v>
      </c>
      <c r="S39" s="108" t="e">
        <f t="shared" si="16"/>
        <v>#REF!</v>
      </c>
      <c r="T39" s="2">
        <v>0</v>
      </c>
      <c r="U39" s="9">
        <f>1201440+469920</f>
        <v>1671360</v>
      </c>
      <c r="V39" s="9">
        <f t="shared" si="17"/>
        <v>1671360</v>
      </c>
      <c r="W39" s="108">
        <f t="shared" si="18"/>
        <v>0.0630313375898795</v>
      </c>
      <c r="X39" s="9">
        <f t="shared" si="19"/>
        <v>1671360</v>
      </c>
      <c r="Y39" s="9">
        <f t="shared" si="20"/>
        <v>1671360</v>
      </c>
      <c r="Z39" s="108">
        <f t="shared" si="21"/>
        <v>0.0630313375898795</v>
      </c>
      <c r="AA39" s="79" t="e">
        <f t="shared" si="22"/>
        <v>#REF!</v>
      </c>
    </row>
    <row r="40" spans="1:27" s="107" customFormat="1" ht="13.5" thickBot="1">
      <c r="A40" s="109" t="s">
        <v>88</v>
      </c>
      <c r="B40" s="11" t="s">
        <v>89</v>
      </c>
      <c r="C40" s="46">
        <v>33936816</v>
      </c>
      <c r="D40" s="5">
        <v>0</v>
      </c>
      <c r="E40" s="5">
        <v>0</v>
      </c>
      <c r="F40" s="46">
        <v>0</v>
      </c>
      <c r="G40" s="5">
        <v>0</v>
      </c>
      <c r="H40" s="46">
        <f t="shared" si="11"/>
        <v>33936816</v>
      </c>
      <c r="I40" s="46" t="e">
        <f>+#REF!</f>
        <v>#REF!</v>
      </c>
      <c r="J40" s="46">
        <v>0</v>
      </c>
      <c r="K40" s="46" t="e">
        <f>+I40-J40</f>
        <v>#REF!</v>
      </c>
      <c r="L40" s="110" t="e">
        <f t="shared" si="1"/>
        <v>#REF!</v>
      </c>
      <c r="M40" s="46" t="e">
        <f t="shared" si="13"/>
        <v>#REF!</v>
      </c>
      <c r="N40" s="46" t="e">
        <f>+#REF!</f>
        <v>#REF!</v>
      </c>
      <c r="O40" s="46">
        <v>0</v>
      </c>
      <c r="P40" s="46" t="e">
        <f t="shared" si="14"/>
        <v>#REF!</v>
      </c>
      <c r="Q40" s="110" t="e">
        <f t="shared" si="2"/>
        <v>#REF!</v>
      </c>
      <c r="R40" s="46" t="e">
        <f t="shared" si="15"/>
        <v>#REF!</v>
      </c>
      <c r="S40" s="110" t="e">
        <f t="shared" si="16"/>
        <v>#REF!</v>
      </c>
      <c r="T40" s="5">
        <v>0</v>
      </c>
      <c r="U40" s="46">
        <v>2112182</v>
      </c>
      <c r="V40" s="46">
        <f t="shared" si="17"/>
        <v>2112182</v>
      </c>
      <c r="W40" s="110">
        <f t="shared" si="18"/>
        <v>0.062238661399466585</v>
      </c>
      <c r="X40" s="46">
        <f t="shared" si="19"/>
        <v>2112182</v>
      </c>
      <c r="Y40" s="46">
        <f t="shared" si="20"/>
        <v>2112182</v>
      </c>
      <c r="Z40" s="110">
        <f t="shared" si="21"/>
        <v>0.062238661399466585</v>
      </c>
      <c r="AA40" s="80" t="e">
        <f t="shared" si="22"/>
        <v>#REF!</v>
      </c>
    </row>
    <row r="41" spans="1:27" ht="13.5" thickBot="1">
      <c r="A41" s="94" t="s">
        <v>90</v>
      </c>
      <c r="B41" s="64" t="s">
        <v>91</v>
      </c>
      <c r="C41" s="95">
        <f>+C42</f>
        <v>1960161.86</v>
      </c>
      <c r="D41" s="96">
        <f aca="true" t="shared" si="33" ref="D41:AA41">+D42</f>
        <v>0</v>
      </c>
      <c r="E41" s="96">
        <f t="shared" si="33"/>
        <v>0</v>
      </c>
      <c r="F41" s="95">
        <f t="shared" si="33"/>
        <v>0</v>
      </c>
      <c r="G41" s="96">
        <f t="shared" si="33"/>
        <v>0</v>
      </c>
      <c r="H41" s="95">
        <f t="shared" si="33"/>
        <v>1960161.86</v>
      </c>
      <c r="I41" s="95" t="e">
        <f t="shared" si="33"/>
        <v>#REF!</v>
      </c>
      <c r="J41" s="95">
        <f t="shared" si="33"/>
        <v>0</v>
      </c>
      <c r="K41" s="95" t="e">
        <f>+K42</f>
        <v>#REF!</v>
      </c>
      <c r="L41" s="111" t="e">
        <f t="shared" si="1"/>
        <v>#REF!</v>
      </c>
      <c r="M41" s="95" t="e">
        <f t="shared" si="33"/>
        <v>#REF!</v>
      </c>
      <c r="N41" s="95" t="e">
        <f t="shared" si="33"/>
        <v>#REF!</v>
      </c>
      <c r="O41" s="95">
        <f t="shared" si="33"/>
        <v>0</v>
      </c>
      <c r="P41" s="95" t="e">
        <f t="shared" si="33"/>
        <v>#REF!</v>
      </c>
      <c r="Q41" s="111" t="e">
        <f t="shared" si="2"/>
        <v>#REF!</v>
      </c>
      <c r="R41" s="95" t="e">
        <f t="shared" si="33"/>
        <v>#REF!</v>
      </c>
      <c r="S41" s="111" t="e">
        <f t="shared" si="16"/>
        <v>#REF!</v>
      </c>
      <c r="T41" s="96">
        <f t="shared" si="33"/>
        <v>0</v>
      </c>
      <c r="U41" s="95">
        <f t="shared" si="33"/>
        <v>129900</v>
      </c>
      <c r="V41" s="95">
        <f t="shared" si="33"/>
        <v>129900</v>
      </c>
      <c r="W41" s="96">
        <f t="shared" si="33"/>
        <v>0.06627003751618757</v>
      </c>
      <c r="X41" s="95">
        <f t="shared" si="33"/>
        <v>129900</v>
      </c>
      <c r="Y41" s="95">
        <f t="shared" si="33"/>
        <v>129900</v>
      </c>
      <c r="Z41" s="111">
        <f t="shared" si="21"/>
        <v>0.06627003751618757</v>
      </c>
      <c r="AA41" s="81" t="e">
        <f t="shared" si="33"/>
        <v>#REF!</v>
      </c>
    </row>
    <row r="42" spans="1:27" s="107" customFormat="1" ht="13.5" thickBot="1">
      <c r="A42" s="112" t="s">
        <v>92</v>
      </c>
      <c r="B42" s="65" t="s">
        <v>91</v>
      </c>
      <c r="C42" s="60">
        <v>1960161.86</v>
      </c>
      <c r="D42" s="59">
        <v>0</v>
      </c>
      <c r="E42" s="59">
        <v>0</v>
      </c>
      <c r="F42" s="60">
        <v>0</v>
      </c>
      <c r="G42" s="59">
        <v>0</v>
      </c>
      <c r="H42" s="60">
        <f t="shared" si="11"/>
        <v>1960161.86</v>
      </c>
      <c r="I42" s="60" t="e">
        <f>+#REF!</f>
        <v>#REF!</v>
      </c>
      <c r="J42" s="60">
        <v>0</v>
      </c>
      <c r="K42" s="60" t="e">
        <f>+I42-J42</f>
        <v>#REF!</v>
      </c>
      <c r="L42" s="113" t="e">
        <f t="shared" si="1"/>
        <v>#REF!</v>
      </c>
      <c r="M42" s="60" t="e">
        <f t="shared" si="13"/>
        <v>#REF!</v>
      </c>
      <c r="N42" s="60" t="e">
        <f>+#REF!</f>
        <v>#REF!</v>
      </c>
      <c r="O42" s="60">
        <v>0</v>
      </c>
      <c r="P42" s="60" t="e">
        <f t="shared" si="14"/>
        <v>#REF!</v>
      </c>
      <c r="Q42" s="113" t="e">
        <f t="shared" si="2"/>
        <v>#REF!</v>
      </c>
      <c r="R42" s="60" t="e">
        <f t="shared" si="15"/>
        <v>#REF!</v>
      </c>
      <c r="S42" s="113" t="e">
        <f t="shared" si="16"/>
        <v>#REF!</v>
      </c>
      <c r="T42" s="59">
        <v>0</v>
      </c>
      <c r="U42" s="60">
        <v>129900</v>
      </c>
      <c r="V42" s="60">
        <f t="shared" si="17"/>
        <v>129900</v>
      </c>
      <c r="W42" s="113">
        <f t="shared" si="18"/>
        <v>0.06627003751618757</v>
      </c>
      <c r="X42" s="60">
        <f t="shared" si="19"/>
        <v>129900</v>
      </c>
      <c r="Y42" s="60">
        <f t="shared" si="20"/>
        <v>129900</v>
      </c>
      <c r="Z42" s="113">
        <f t="shared" si="21"/>
        <v>0.06627003751618757</v>
      </c>
      <c r="AA42" s="83" t="e">
        <f t="shared" si="22"/>
        <v>#REF!</v>
      </c>
    </row>
    <row r="43" spans="1:27" ht="13.5" thickBot="1">
      <c r="A43" s="94" t="s">
        <v>93</v>
      </c>
      <c r="B43" s="64" t="s">
        <v>94</v>
      </c>
      <c r="C43" s="95">
        <f>+C44</f>
        <v>15020398</v>
      </c>
      <c r="D43" s="96">
        <f aca="true" t="shared" si="34" ref="D43:AA43">+D44</f>
        <v>0</v>
      </c>
      <c r="E43" s="96">
        <f t="shared" si="34"/>
        <v>0</v>
      </c>
      <c r="F43" s="95">
        <f t="shared" si="34"/>
        <v>0</v>
      </c>
      <c r="G43" s="96">
        <f t="shared" si="34"/>
        <v>0</v>
      </c>
      <c r="H43" s="95">
        <f t="shared" si="34"/>
        <v>15020398</v>
      </c>
      <c r="I43" s="95" t="e">
        <f t="shared" si="34"/>
        <v>#REF!</v>
      </c>
      <c r="J43" s="95">
        <f t="shared" si="34"/>
        <v>0</v>
      </c>
      <c r="K43" s="95" t="e">
        <f>+K44</f>
        <v>#REF!</v>
      </c>
      <c r="L43" s="111" t="e">
        <f t="shared" si="1"/>
        <v>#REF!</v>
      </c>
      <c r="M43" s="95" t="e">
        <f t="shared" si="34"/>
        <v>#REF!</v>
      </c>
      <c r="N43" s="95" t="e">
        <f t="shared" si="34"/>
        <v>#REF!</v>
      </c>
      <c r="O43" s="95">
        <f t="shared" si="34"/>
        <v>0</v>
      </c>
      <c r="P43" s="95" t="e">
        <f t="shared" si="34"/>
        <v>#REF!</v>
      </c>
      <c r="Q43" s="111" t="e">
        <f t="shared" si="2"/>
        <v>#REF!</v>
      </c>
      <c r="R43" s="95" t="e">
        <f t="shared" si="34"/>
        <v>#REF!</v>
      </c>
      <c r="S43" s="111" t="e">
        <f t="shared" si="16"/>
        <v>#REF!</v>
      </c>
      <c r="T43" s="96">
        <f t="shared" si="34"/>
        <v>0</v>
      </c>
      <c r="U43" s="95">
        <f t="shared" si="34"/>
        <v>993800</v>
      </c>
      <c r="V43" s="95">
        <f t="shared" si="34"/>
        <v>993800</v>
      </c>
      <c r="W43" s="96">
        <f t="shared" si="34"/>
        <v>0.06616335998553434</v>
      </c>
      <c r="X43" s="95">
        <f t="shared" si="34"/>
        <v>993800</v>
      </c>
      <c r="Y43" s="95">
        <f t="shared" si="34"/>
        <v>993800</v>
      </c>
      <c r="Z43" s="114">
        <f t="shared" si="21"/>
        <v>0.06616335998553434</v>
      </c>
      <c r="AA43" s="81" t="e">
        <f t="shared" si="34"/>
        <v>#REF!</v>
      </c>
    </row>
    <row r="44" spans="1:27" s="107" customFormat="1" ht="13.5" thickBot="1">
      <c r="A44" s="115" t="s">
        <v>95</v>
      </c>
      <c r="B44" s="65" t="s">
        <v>94</v>
      </c>
      <c r="C44" s="60">
        <v>15020398</v>
      </c>
      <c r="D44" s="59">
        <v>0</v>
      </c>
      <c r="E44" s="59">
        <v>0</v>
      </c>
      <c r="F44" s="60">
        <v>0</v>
      </c>
      <c r="G44" s="59">
        <v>0</v>
      </c>
      <c r="H44" s="60">
        <f t="shared" si="11"/>
        <v>15020398</v>
      </c>
      <c r="I44" s="60" t="e">
        <f>+#REF!</f>
        <v>#REF!</v>
      </c>
      <c r="J44" s="60">
        <v>0</v>
      </c>
      <c r="K44" s="60" t="e">
        <f>+I44-J44</f>
        <v>#REF!</v>
      </c>
      <c r="L44" s="113" t="e">
        <f t="shared" si="1"/>
        <v>#REF!</v>
      </c>
      <c r="M44" s="60" t="e">
        <f t="shared" si="13"/>
        <v>#REF!</v>
      </c>
      <c r="N44" s="60" t="e">
        <f>+#REF!</f>
        <v>#REF!</v>
      </c>
      <c r="O44" s="60">
        <v>0</v>
      </c>
      <c r="P44" s="60" t="e">
        <f t="shared" si="14"/>
        <v>#REF!</v>
      </c>
      <c r="Q44" s="113" t="e">
        <f t="shared" si="2"/>
        <v>#REF!</v>
      </c>
      <c r="R44" s="60" t="e">
        <f t="shared" si="15"/>
        <v>#REF!</v>
      </c>
      <c r="S44" s="113" t="e">
        <f t="shared" si="16"/>
        <v>#REF!</v>
      </c>
      <c r="T44" s="59">
        <v>0</v>
      </c>
      <c r="U44" s="60">
        <v>993800</v>
      </c>
      <c r="V44" s="60">
        <f t="shared" si="17"/>
        <v>993800</v>
      </c>
      <c r="W44" s="113">
        <f t="shared" si="18"/>
        <v>0.06616335998553434</v>
      </c>
      <c r="X44" s="60">
        <f t="shared" si="19"/>
        <v>993800</v>
      </c>
      <c r="Y44" s="60">
        <f t="shared" si="20"/>
        <v>993800</v>
      </c>
      <c r="Z44" s="113">
        <f t="shared" si="21"/>
        <v>0.06616335998553434</v>
      </c>
      <c r="AA44" s="83" t="e">
        <f t="shared" si="22"/>
        <v>#REF!</v>
      </c>
    </row>
    <row r="45" spans="1:27" ht="12.75">
      <c r="A45" s="98" t="s">
        <v>96</v>
      </c>
      <c r="B45" s="70" t="s">
        <v>97</v>
      </c>
      <c r="C45" s="72">
        <f>+C46+C50</f>
        <v>38720431.14</v>
      </c>
      <c r="D45" s="71">
        <f aca="true" t="shared" si="35" ref="D45:V45">+D46+D50</f>
        <v>0</v>
      </c>
      <c r="E45" s="71">
        <f t="shared" si="35"/>
        <v>0</v>
      </c>
      <c r="F45" s="72">
        <f t="shared" si="35"/>
        <v>0</v>
      </c>
      <c r="G45" s="71">
        <f t="shared" si="35"/>
        <v>0</v>
      </c>
      <c r="H45" s="72">
        <f>+H46+H50</f>
        <v>38720431.14</v>
      </c>
      <c r="I45" s="72" t="e">
        <f t="shared" si="35"/>
        <v>#REF!</v>
      </c>
      <c r="J45" s="72">
        <f t="shared" si="35"/>
        <v>1</v>
      </c>
      <c r="K45" s="72" t="e">
        <f>+K46+K50</f>
        <v>#REF!</v>
      </c>
      <c r="L45" s="101" t="e">
        <f t="shared" si="1"/>
        <v>#REF!</v>
      </c>
      <c r="M45" s="72" t="e">
        <f t="shared" si="35"/>
        <v>#REF!</v>
      </c>
      <c r="N45" s="72" t="e">
        <f t="shared" si="35"/>
        <v>#REF!</v>
      </c>
      <c r="O45" s="72">
        <f t="shared" si="35"/>
        <v>1</v>
      </c>
      <c r="P45" s="72" t="e">
        <f t="shared" si="35"/>
        <v>#REF!</v>
      </c>
      <c r="Q45" s="101" t="e">
        <f t="shared" si="2"/>
        <v>#REF!</v>
      </c>
      <c r="R45" s="72" t="e">
        <f t="shared" si="35"/>
        <v>#REF!</v>
      </c>
      <c r="S45" s="101" t="e">
        <f t="shared" si="16"/>
        <v>#REF!</v>
      </c>
      <c r="T45" s="71">
        <f t="shared" si="35"/>
        <v>0</v>
      </c>
      <c r="U45" s="72">
        <f t="shared" si="35"/>
        <v>7882376</v>
      </c>
      <c r="V45" s="72">
        <f t="shared" si="35"/>
        <v>7882376</v>
      </c>
      <c r="W45" s="71">
        <f>+W46+W50</f>
        <v>0.985297</v>
      </c>
      <c r="X45" s="72">
        <f>+X46+X50</f>
        <v>7882376</v>
      </c>
      <c r="Y45" s="72">
        <f>+Y46+Y50</f>
        <v>7882376</v>
      </c>
      <c r="Z45" s="101">
        <f t="shared" si="21"/>
        <v>0.20357149359985147</v>
      </c>
      <c r="AA45" s="75" t="e">
        <f>+AA46+AA50</f>
        <v>#REF!</v>
      </c>
    </row>
    <row r="46" spans="1:27" ht="13.5" thickBot="1">
      <c r="A46" s="73" t="s">
        <v>98</v>
      </c>
      <c r="B46" s="74" t="s">
        <v>99</v>
      </c>
      <c r="C46" s="92">
        <f>+C47+C48+C49</f>
        <v>9500000</v>
      </c>
      <c r="D46" s="93">
        <f aca="true" t="shared" si="36" ref="D46:V46">+D47+D48+D49</f>
        <v>0</v>
      </c>
      <c r="E46" s="93">
        <f t="shared" si="36"/>
        <v>0</v>
      </c>
      <c r="F46" s="92">
        <f t="shared" si="36"/>
        <v>0</v>
      </c>
      <c r="G46" s="93">
        <f t="shared" si="36"/>
        <v>0</v>
      </c>
      <c r="H46" s="92">
        <f>+H47+H48+H49</f>
        <v>9500000</v>
      </c>
      <c r="I46" s="92" t="e">
        <f t="shared" si="36"/>
        <v>#REF!</v>
      </c>
      <c r="J46" s="92">
        <f t="shared" si="36"/>
        <v>0</v>
      </c>
      <c r="K46" s="92" t="e">
        <f t="shared" si="36"/>
        <v>#REF!</v>
      </c>
      <c r="L46" s="103" t="e">
        <f t="shared" si="1"/>
        <v>#REF!</v>
      </c>
      <c r="M46" s="92" t="e">
        <f t="shared" si="36"/>
        <v>#REF!</v>
      </c>
      <c r="N46" s="92" t="e">
        <f t="shared" si="36"/>
        <v>#REF!</v>
      </c>
      <c r="O46" s="92">
        <f t="shared" si="36"/>
        <v>0</v>
      </c>
      <c r="P46" s="92" t="e">
        <f t="shared" si="36"/>
        <v>#REF!</v>
      </c>
      <c r="Q46" s="103" t="e">
        <f t="shared" si="2"/>
        <v>#REF!</v>
      </c>
      <c r="R46" s="92" t="e">
        <f t="shared" si="36"/>
        <v>#REF!</v>
      </c>
      <c r="S46" s="103" t="e">
        <f t="shared" si="16"/>
        <v>#REF!</v>
      </c>
      <c r="T46" s="93">
        <f t="shared" si="36"/>
        <v>0</v>
      </c>
      <c r="U46" s="92">
        <f t="shared" si="36"/>
        <v>0</v>
      </c>
      <c r="V46" s="92">
        <f t="shared" si="36"/>
        <v>0</v>
      </c>
      <c r="W46" s="93">
        <f>+W47+W48+W49</f>
        <v>0</v>
      </c>
      <c r="X46" s="92">
        <f>+X47+X48+X49</f>
        <v>0</v>
      </c>
      <c r="Y46" s="92">
        <f>+Y47+Y48+Y49</f>
        <v>0</v>
      </c>
      <c r="Z46" s="103">
        <f t="shared" si="21"/>
        <v>0</v>
      </c>
      <c r="AA46" s="77" t="e">
        <f>+AA47+AA48+AA49</f>
        <v>#REF!</v>
      </c>
    </row>
    <row r="47" spans="1:27" s="107" customFormat="1" ht="12.75">
      <c r="A47" s="53" t="s">
        <v>100</v>
      </c>
      <c r="B47" s="54" t="s">
        <v>101</v>
      </c>
      <c r="C47" s="35">
        <v>4500000</v>
      </c>
      <c r="D47" s="34">
        <v>0</v>
      </c>
      <c r="E47" s="34">
        <v>0</v>
      </c>
      <c r="F47" s="35">
        <v>0</v>
      </c>
      <c r="G47" s="34">
        <v>0</v>
      </c>
      <c r="H47" s="35">
        <f t="shared" si="11"/>
        <v>4500000</v>
      </c>
      <c r="I47" s="35" t="e">
        <f>+#REF!</f>
        <v>#REF!</v>
      </c>
      <c r="J47" s="35">
        <v>0</v>
      </c>
      <c r="K47" s="35" t="e">
        <f>+I47-J47</f>
        <v>#REF!</v>
      </c>
      <c r="L47" s="106" t="e">
        <f t="shared" si="1"/>
        <v>#REF!</v>
      </c>
      <c r="M47" s="35" t="e">
        <f t="shared" si="13"/>
        <v>#REF!</v>
      </c>
      <c r="N47" s="35" t="e">
        <f>+#REF!</f>
        <v>#REF!</v>
      </c>
      <c r="O47" s="35">
        <v>0</v>
      </c>
      <c r="P47" s="35" t="e">
        <f t="shared" si="14"/>
        <v>#REF!</v>
      </c>
      <c r="Q47" s="106" t="e">
        <f t="shared" si="2"/>
        <v>#REF!</v>
      </c>
      <c r="R47" s="35" t="e">
        <f t="shared" si="15"/>
        <v>#REF!</v>
      </c>
      <c r="S47" s="106" t="e">
        <f t="shared" si="16"/>
        <v>#REF!</v>
      </c>
      <c r="T47" s="34">
        <v>0</v>
      </c>
      <c r="U47" s="35">
        <v>0</v>
      </c>
      <c r="V47" s="35">
        <f t="shared" si="17"/>
        <v>0</v>
      </c>
      <c r="W47" s="106">
        <f t="shared" si="18"/>
        <v>0</v>
      </c>
      <c r="X47" s="35">
        <f t="shared" si="19"/>
        <v>0</v>
      </c>
      <c r="Y47" s="35">
        <f t="shared" si="20"/>
        <v>0</v>
      </c>
      <c r="Z47" s="106">
        <f t="shared" si="21"/>
        <v>0</v>
      </c>
      <c r="AA47" s="78" t="e">
        <f t="shared" si="22"/>
        <v>#REF!</v>
      </c>
    </row>
    <row r="48" spans="1:27" s="107" customFormat="1" ht="12.75">
      <c r="A48" s="17" t="s">
        <v>102</v>
      </c>
      <c r="B48" s="4" t="s">
        <v>103</v>
      </c>
      <c r="C48" s="9">
        <v>3000000</v>
      </c>
      <c r="D48" s="2">
        <v>0</v>
      </c>
      <c r="E48" s="2">
        <v>0</v>
      </c>
      <c r="F48" s="9">
        <v>0</v>
      </c>
      <c r="G48" s="2">
        <v>0</v>
      </c>
      <c r="H48" s="9">
        <f t="shared" si="11"/>
        <v>3000000</v>
      </c>
      <c r="I48" s="9" t="e">
        <f>+#REF!</f>
        <v>#REF!</v>
      </c>
      <c r="J48" s="9">
        <v>0</v>
      </c>
      <c r="K48" s="9" t="e">
        <f>+I48-J48</f>
        <v>#REF!</v>
      </c>
      <c r="L48" s="108" t="e">
        <f t="shared" si="1"/>
        <v>#REF!</v>
      </c>
      <c r="M48" s="9" t="e">
        <f t="shared" si="13"/>
        <v>#REF!</v>
      </c>
      <c r="N48" s="9" t="e">
        <f>+#REF!</f>
        <v>#REF!</v>
      </c>
      <c r="O48" s="9">
        <v>0</v>
      </c>
      <c r="P48" s="9" t="e">
        <f t="shared" si="14"/>
        <v>#REF!</v>
      </c>
      <c r="Q48" s="108" t="e">
        <f t="shared" si="2"/>
        <v>#REF!</v>
      </c>
      <c r="R48" s="9" t="e">
        <f t="shared" si="15"/>
        <v>#REF!</v>
      </c>
      <c r="S48" s="108" t="e">
        <f t="shared" si="16"/>
        <v>#REF!</v>
      </c>
      <c r="T48" s="2">
        <v>0</v>
      </c>
      <c r="U48" s="9">
        <v>0</v>
      </c>
      <c r="V48" s="9">
        <f t="shared" si="17"/>
        <v>0</v>
      </c>
      <c r="W48" s="108">
        <f t="shared" si="18"/>
        <v>0</v>
      </c>
      <c r="X48" s="9">
        <f t="shared" si="19"/>
        <v>0</v>
      </c>
      <c r="Y48" s="9">
        <f t="shared" si="20"/>
        <v>0</v>
      </c>
      <c r="Z48" s="108">
        <f t="shared" si="21"/>
        <v>0</v>
      </c>
      <c r="AA48" s="79" t="e">
        <f t="shared" si="22"/>
        <v>#REF!</v>
      </c>
    </row>
    <row r="49" spans="1:27" s="107" customFormat="1" ht="13.5" thickBot="1">
      <c r="A49" s="109" t="s">
        <v>104</v>
      </c>
      <c r="B49" s="11" t="s">
        <v>105</v>
      </c>
      <c r="C49" s="46">
        <v>2000000</v>
      </c>
      <c r="D49" s="5">
        <v>0</v>
      </c>
      <c r="E49" s="5">
        <v>0</v>
      </c>
      <c r="F49" s="46">
        <v>0</v>
      </c>
      <c r="G49" s="5">
        <v>0</v>
      </c>
      <c r="H49" s="46">
        <f t="shared" si="11"/>
        <v>2000000</v>
      </c>
      <c r="I49" s="46" t="e">
        <f>+#REF!</f>
        <v>#REF!</v>
      </c>
      <c r="J49" s="46">
        <v>0</v>
      </c>
      <c r="K49" s="46" t="e">
        <f>+I49-J49</f>
        <v>#REF!</v>
      </c>
      <c r="L49" s="110" t="e">
        <f t="shared" si="1"/>
        <v>#REF!</v>
      </c>
      <c r="M49" s="46" t="e">
        <f t="shared" si="13"/>
        <v>#REF!</v>
      </c>
      <c r="N49" s="46" t="e">
        <f>+#REF!</f>
        <v>#REF!</v>
      </c>
      <c r="O49" s="46">
        <v>0</v>
      </c>
      <c r="P49" s="46" t="e">
        <f t="shared" si="14"/>
        <v>#REF!</v>
      </c>
      <c r="Q49" s="110" t="e">
        <f t="shared" si="2"/>
        <v>#REF!</v>
      </c>
      <c r="R49" s="46" t="e">
        <f t="shared" si="15"/>
        <v>#REF!</v>
      </c>
      <c r="S49" s="110" t="e">
        <f t="shared" si="16"/>
        <v>#REF!</v>
      </c>
      <c r="T49" s="5">
        <v>0</v>
      </c>
      <c r="U49" s="46">
        <v>0</v>
      </c>
      <c r="V49" s="46">
        <f t="shared" si="17"/>
        <v>0</v>
      </c>
      <c r="W49" s="110">
        <f t="shared" si="18"/>
        <v>0</v>
      </c>
      <c r="X49" s="46">
        <f t="shared" si="19"/>
        <v>0</v>
      </c>
      <c r="Y49" s="46">
        <f t="shared" si="20"/>
        <v>0</v>
      </c>
      <c r="Z49" s="110">
        <f t="shared" si="21"/>
        <v>0</v>
      </c>
      <c r="AA49" s="80" t="e">
        <f t="shared" si="22"/>
        <v>#REF!</v>
      </c>
    </row>
    <row r="50" spans="1:27" ht="13.5" thickBot="1">
      <c r="A50" s="94" t="s">
        <v>106</v>
      </c>
      <c r="B50" s="64" t="s">
        <v>107</v>
      </c>
      <c r="C50" s="95">
        <f>SUM(C51:C58)</f>
        <v>29220431.14</v>
      </c>
      <c r="D50" s="96">
        <f aca="true" t="shared" si="37" ref="D50:J50">SUM(D51:D58)</f>
        <v>0</v>
      </c>
      <c r="E50" s="96">
        <f t="shared" si="37"/>
        <v>0</v>
      </c>
      <c r="F50" s="95">
        <f t="shared" si="37"/>
        <v>0</v>
      </c>
      <c r="G50" s="96">
        <f t="shared" si="37"/>
        <v>0</v>
      </c>
      <c r="H50" s="95">
        <f t="shared" si="37"/>
        <v>29220431.14</v>
      </c>
      <c r="I50" s="95" t="e">
        <f t="shared" si="37"/>
        <v>#REF!</v>
      </c>
      <c r="J50" s="95">
        <f t="shared" si="37"/>
        <v>1</v>
      </c>
      <c r="K50" s="95" t="e">
        <f>SUM(K51:K58)</f>
        <v>#REF!</v>
      </c>
      <c r="L50" s="111" t="e">
        <f t="shared" si="1"/>
        <v>#REF!</v>
      </c>
      <c r="M50" s="95" t="e">
        <f>SUM(M51:M58)</f>
        <v>#REF!</v>
      </c>
      <c r="N50" s="95" t="e">
        <f>SUM(N51:N58)</f>
        <v>#REF!</v>
      </c>
      <c r="O50" s="95">
        <f>SUM(O51:O58)</f>
        <v>1</v>
      </c>
      <c r="P50" s="95" t="e">
        <f>SUM(P51:P58)</f>
        <v>#REF!</v>
      </c>
      <c r="Q50" s="111" t="e">
        <f t="shared" si="2"/>
        <v>#REF!</v>
      </c>
      <c r="R50" s="95" t="e">
        <f>SUM(R51:R58)</f>
        <v>#REF!</v>
      </c>
      <c r="S50" s="111" t="e">
        <f t="shared" si="16"/>
        <v>#REF!</v>
      </c>
      <c r="T50" s="96">
        <f aca="true" t="shared" si="38" ref="T50:AA50">SUM(T51:T58)</f>
        <v>0</v>
      </c>
      <c r="U50" s="95">
        <f t="shared" si="38"/>
        <v>7882376</v>
      </c>
      <c r="V50" s="95">
        <f t="shared" si="38"/>
        <v>7882376</v>
      </c>
      <c r="W50" s="96">
        <f t="shared" si="38"/>
        <v>0.985297</v>
      </c>
      <c r="X50" s="95">
        <f t="shared" si="38"/>
        <v>7882376</v>
      </c>
      <c r="Y50" s="95">
        <f t="shared" si="38"/>
        <v>7882376</v>
      </c>
      <c r="Z50" s="111">
        <f t="shared" si="21"/>
        <v>0.2697556364666288</v>
      </c>
      <c r="AA50" s="81" t="e">
        <f t="shared" si="38"/>
        <v>#REF!</v>
      </c>
    </row>
    <row r="51" spans="1:27" s="107" customFormat="1" ht="12.75">
      <c r="A51" s="53" t="s">
        <v>108</v>
      </c>
      <c r="B51" s="54" t="s">
        <v>109</v>
      </c>
      <c r="C51" s="35">
        <v>8000000</v>
      </c>
      <c r="D51" s="34">
        <v>0</v>
      </c>
      <c r="E51" s="34">
        <v>0</v>
      </c>
      <c r="F51" s="35">
        <v>0</v>
      </c>
      <c r="G51" s="34">
        <v>0</v>
      </c>
      <c r="H51" s="35">
        <f t="shared" si="11"/>
        <v>8000000</v>
      </c>
      <c r="I51" s="35" t="e">
        <f>+#REF!</f>
        <v>#REF!</v>
      </c>
      <c r="J51" s="35">
        <v>0</v>
      </c>
      <c r="K51" s="35" t="e">
        <f aca="true" t="shared" si="39" ref="K51:K58">+I51-J51</f>
        <v>#REF!</v>
      </c>
      <c r="L51" s="106" t="e">
        <f t="shared" si="1"/>
        <v>#REF!</v>
      </c>
      <c r="M51" s="35" t="e">
        <f t="shared" si="13"/>
        <v>#REF!</v>
      </c>
      <c r="N51" s="35" t="e">
        <f>+#REF!</f>
        <v>#REF!</v>
      </c>
      <c r="O51" s="35">
        <v>0</v>
      </c>
      <c r="P51" s="35" t="e">
        <f t="shared" si="14"/>
        <v>#REF!</v>
      </c>
      <c r="Q51" s="106" t="e">
        <f t="shared" si="2"/>
        <v>#REF!</v>
      </c>
      <c r="R51" s="35" t="e">
        <f t="shared" si="15"/>
        <v>#REF!</v>
      </c>
      <c r="S51" s="106" t="e">
        <f t="shared" si="16"/>
        <v>#REF!</v>
      </c>
      <c r="T51" s="34">
        <v>0</v>
      </c>
      <c r="U51" s="35">
        <v>0</v>
      </c>
      <c r="V51" s="35">
        <f t="shared" si="17"/>
        <v>0</v>
      </c>
      <c r="W51" s="106">
        <f t="shared" si="18"/>
        <v>0</v>
      </c>
      <c r="X51" s="35">
        <f t="shared" si="19"/>
        <v>0</v>
      </c>
      <c r="Y51" s="35">
        <f t="shared" si="20"/>
        <v>0</v>
      </c>
      <c r="Z51" s="106">
        <f t="shared" si="21"/>
        <v>0</v>
      </c>
      <c r="AA51" s="78" t="e">
        <f t="shared" si="22"/>
        <v>#REF!</v>
      </c>
    </row>
    <row r="52" spans="1:27" s="107" customFormat="1" ht="12.75">
      <c r="A52" s="17" t="s">
        <v>110</v>
      </c>
      <c r="B52" s="4" t="s">
        <v>111</v>
      </c>
      <c r="C52" s="9">
        <v>3000000</v>
      </c>
      <c r="D52" s="2">
        <v>0</v>
      </c>
      <c r="E52" s="2">
        <v>0</v>
      </c>
      <c r="F52" s="9">
        <v>0</v>
      </c>
      <c r="G52" s="2">
        <v>0</v>
      </c>
      <c r="H52" s="9">
        <f t="shared" si="11"/>
        <v>3000000</v>
      </c>
      <c r="I52" s="9" t="e">
        <f>+#REF!</f>
        <v>#REF!</v>
      </c>
      <c r="J52" s="9">
        <v>0</v>
      </c>
      <c r="K52" s="9" t="e">
        <f t="shared" si="39"/>
        <v>#REF!</v>
      </c>
      <c r="L52" s="108" t="e">
        <f t="shared" si="1"/>
        <v>#REF!</v>
      </c>
      <c r="M52" s="9" t="e">
        <f t="shared" si="13"/>
        <v>#REF!</v>
      </c>
      <c r="N52" s="9" t="e">
        <f>+#REF!</f>
        <v>#REF!</v>
      </c>
      <c r="O52" s="9">
        <v>0</v>
      </c>
      <c r="P52" s="9" t="e">
        <f t="shared" si="14"/>
        <v>#REF!</v>
      </c>
      <c r="Q52" s="108" t="e">
        <f t="shared" si="2"/>
        <v>#REF!</v>
      </c>
      <c r="R52" s="9" t="e">
        <f t="shared" si="15"/>
        <v>#REF!</v>
      </c>
      <c r="S52" s="108" t="e">
        <f t="shared" si="16"/>
        <v>#REF!</v>
      </c>
      <c r="T52" s="2">
        <v>0</v>
      </c>
      <c r="U52" s="9">
        <v>0</v>
      </c>
      <c r="V52" s="9">
        <f t="shared" si="17"/>
        <v>0</v>
      </c>
      <c r="W52" s="108">
        <f t="shared" si="18"/>
        <v>0</v>
      </c>
      <c r="X52" s="9">
        <f t="shared" si="19"/>
        <v>0</v>
      </c>
      <c r="Y52" s="9">
        <f t="shared" si="20"/>
        <v>0</v>
      </c>
      <c r="Z52" s="108">
        <f t="shared" si="21"/>
        <v>0</v>
      </c>
      <c r="AA52" s="79" t="e">
        <f t="shared" si="22"/>
        <v>#REF!</v>
      </c>
    </row>
    <row r="53" spans="1:27" s="107" customFormat="1" ht="12.75">
      <c r="A53" s="17" t="s">
        <v>112</v>
      </c>
      <c r="B53" s="4" t="s">
        <v>113</v>
      </c>
      <c r="C53" s="9">
        <v>500000</v>
      </c>
      <c r="D53" s="2">
        <v>0</v>
      </c>
      <c r="E53" s="2">
        <v>0</v>
      </c>
      <c r="F53" s="9">
        <v>0</v>
      </c>
      <c r="G53" s="2">
        <v>0</v>
      </c>
      <c r="H53" s="9">
        <f t="shared" si="11"/>
        <v>500000</v>
      </c>
      <c r="I53" s="9" t="e">
        <f>+#REF!</f>
        <v>#REF!</v>
      </c>
      <c r="J53" s="9">
        <v>0</v>
      </c>
      <c r="K53" s="9" t="e">
        <f t="shared" si="39"/>
        <v>#REF!</v>
      </c>
      <c r="L53" s="108" t="e">
        <f t="shared" si="1"/>
        <v>#REF!</v>
      </c>
      <c r="M53" s="9" t="e">
        <f t="shared" si="13"/>
        <v>#REF!</v>
      </c>
      <c r="N53" s="9" t="e">
        <f>+#REF!</f>
        <v>#REF!</v>
      </c>
      <c r="O53" s="9">
        <v>0</v>
      </c>
      <c r="P53" s="9" t="e">
        <f t="shared" si="14"/>
        <v>#REF!</v>
      </c>
      <c r="Q53" s="108" t="e">
        <f t="shared" si="2"/>
        <v>#REF!</v>
      </c>
      <c r="R53" s="9" t="e">
        <f t="shared" si="15"/>
        <v>#REF!</v>
      </c>
      <c r="S53" s="108" t="e">
        <f t="shared" si="16"/>
        <v>#REF!</v>
      </c>
      <c r="T53" s="2">
        <v>0</v>
      </c>
      <c r="U53" s="9">
        <v>0</v>
      </c>
      <c r="V53" s="9">
        <f t="shared" si="17"/>
        <v>0</v>
      </c>
      <c r="W53" s="108">
        <f t="shared" si="18"/>
        <v>0</v>
      </c>
      <c r="X53" s="9">
        <f t="shared" si="19"/>
        <v>0</v>
      </c>
      <c r="Y53" s="9">
        <f t="shared" si="20"/>
        <v>0</v>
      </c>
      <c r="Z53" s="108">
        <f t="shared" si="21"/>
        <v>0</v>
      </c>
      <c r="AA53" s="79" t="e">
        <f t="shared" si="22"/>
        <v>#REF!</v>
      </c>
    </row>
    <row r="54" spans="1:27" s="107" customFormat="1" ht="12.75">
      <c r="A54" s="17" t="s">
        <v>114</v>
      </c>
      <c r="B54" s="4" t="s">
        <v>115</v>
      </c>
      <c r="C54" s="9">
        <v>1500000</v>
      </c>
      <c r="D54" s="2">
        <v>0</v>
      </c>
      <c r="E54" s="2">
        <v>0</v>
      </c>
      <c r="F54" s="9">
        <v>0</v>
      </c>
      <c r="G54" s="2">
        <v>0</v>
      </c>
      <c r="H54" s="9">
        <f t="shared" si="11"/>
        <v>1500000</v>
      </c>
      <c r="I54" s="9" t="e">
        <f>+#REF!</f>
        <v>#REF!</v>
      </c>
      <c r="J54" s="9">
        <v>0</v>
      </c>
      <c r="K54" s="9" t="e">
        <f t="shared" si="39"/>
        <v>#REF!</v>
      </c>
      <c r="L54" s="108" t="e">
        <f t="shared" si="1"/>
        <v>#REF!</v>
      </c>
      <c r="M54" s="9" t="e">
        <f t="shared" si="13"/>
        <v>#REF!</v>
      </c>
      <c r="N54" s="9" t="e">
        <f>+#REF!</f>
        <v>#REF!</v>
      </c>
      <c r="O54" s="9">
        <v>0</v>
      </c>
      <c r="P54" s="9" t="e">
        <f t="shared" si="14"/>
        <v>#REF!</v>
      </c>
      <c r="Q54" s="108" t="e">
        <f t="shared" si="2"/>
        <v>#REF!</v>
      </c>
      <c r="R54" s="9" t="e">
        <f t="shared" si="15"/>
        <v>#REF!</v>
      </c>
      <c r="S54" s="108" t="e">
        <f t="shared" si="16"/>
        <v>#REF!</v>
      </c>
      <c r="T54" s="2">
        <v>0</v>
      </c>
      <c r="U54" s="9">
        <v>0</v>
      </c>
      <c r="V54" s="9">
        <f t="shared" si="17"/>
        <v>0</v>
      </c>
      <c r="W54" s="108">
        <f t="shared" si="18"/>
        <v>0</v>
      </c>
      <c r="X54" s="9">
        <f t="shared" si="19"/>
        <v>0</v>
      </c>
      <c r="Y54" s="9">
        <f t="shared" si="20"/>
        <v>0</v>
      </c>
      <c r="Z54" s="108">
        <f t="shared" si="21"/>
        <v>0</v>
      </c>
      <c r="AA54" s="79" t="e">
        <f t="shared" si="22"/>
        <v>#REF!</v>
      </c>
    </row>
    <row r="55" spans="1:27" s="107" customFormat="1" ht="12.75">
      <c r="A55" s="17" t="s">
        <v>116</v>
      </c>
      <c r="B55" s="4" t="s">
        <v>117</v>
      </c>
      <c r="C55" s="9">
        <v>8000000</v>
      </c>
      <c r="D55" s="2">
        <v>0</v>
      </c>
      <c r="E55" s="2">
        <v>0</v>
      </c>
      <c r="F55" s="9">
        <v>0</v>
      </c>
      <c r="G55" s="2">
        <v>0</v>
      </c>
      <c r="H55" s="9">
        <f t="shared" si="11"/>
        <v>8000000</v>
      </c>
      <c r="I55" s="9" t="e">
        <f>+#REF!</f>
        <v>#REF!</v>
      </c>
      <c r="J55" s="9">
        <v>1</v>
      </c>
      <c r="K55" s="9" t="e">
        <f t="shared" si="39"/>
        <v>#REF!</v>
      </c>
      <c r="L55" s="108" t="e">
        <f t="shared" si="1"/>
        <v>#REF!</v>
      </c>
      <c r="M55" s="9" t="e">
        <f t="shared" si="13"/>
        <v>#REF!</v>
      </c>
      <c r="N55" s="9" t="e">
        <f>+#REF!</f>
        <v>#REF!</v>
      </c>
      <c r="O55" s="9">
        <v>1</v>
      </c>
      <c r="P55" s="9" t="e">
        <f t="shared" si="14"/>
        <v>#REF!</v>
      </c>
      <c r="Q55" s="108" t="e">
        <f t="shared" si="2"/>
        <v>#REF!</v>
      </c>
      <c r="R55" s="9" t="e">
        <f t="shared" si="15"/>
        <v>#REF!</v>
      </c>
      <c r="S55" s="108" t="e">
        <f t="shared" si="16"/>
        <v>#REF!</v>
      </c>
      <c r="T55" s="2">
        <v>0</v>
      </c>
      <c r="U55" s="9">
        <f>6795152+1087224</f>
        <v>7882376</v>
      </c>
      <c r="V55" s="9">
        <f>+T55+U55</f>
        <v>7882376</v>
      </c>
      <c r="W55" s="108">
        <f t="shared" si="18"/>
        <v>0.985297</v>
      </c>
      <c r="X55" s="9">
        <f t="shared" si="19"/>
        <v>7882376</v>
      </c>
      <c r="Y55" s="9">
        <f t="shared" si="20"/>
        <v>7882376</v>
      </c>
      <c r="Z55" s="108">
        <f t="shared" si="21"/>
        <v>0.985297</v>
      </c>
      <c r="AA55" s="79" t="e">
        <f t="shared" si="22"/>
        <v>#REF!</v>
      </c>
    </row>
    <row r="56" spans="1:27" s="107" customFormat="1" ht="12.75">
      <c r="A56" s="17" t="s">
        <v>118</v>
      </c>
      <c r="B56" s="4" t="s">
        <v>119</v>
      </c>
      <c r="C56" s="9">
        <v>400000</v>
      </c>
      <c r="D56" s="2">
        <v>0</v>
      </c>
      <c r="E56" s="2">
        <v>0</v>
      </c>
      <c r="F56" s="9">
        <v>0</v>
      </c>
      <c r="G56" s="2">
        <v>0</v>
      </c>
      <c r="H56" s="9">
        <f t="shared" si="11"/>
        <v>400000</v>
      </c>
      <c r="I56" s="9" t="e">
        <f>+#REF!</f>
        <v>#REF!</v>
      </c>
      <c r="J56" s="9">
        <v>0</v>
      </c>
      <c r="K56" s="9" t="e">
        <f t="shared" si="39"/>
        <v>#REF!</v>
      </c>
      <c r="L56" s="108" t="e">
        <f t="shared" si="1"/>
        <v>#REF!</v>
      </c>
      <c r="M56" s="9" t="e">
        <f t="shared" si="13"/>
        <v>#REF!</v>
      </c>
      <c r="N56" s="9" t="e">
        <f>+#REF!</f>
        <v>#REF!</v>
      </c>
      <c r="O56" s="9">
        <v>0</v>
      </c>
      <c r="P56" s="9" t="e">
        <f t="shared" si="14"/>
        <v>#REF!</v>
      </c>
      <c r="Q56" s="108" t="e">
        <f t="shared" si="2"/>
        <v>#REF!</v>
      </c>
      <c r="R56" s="9" t="e">
        <f t="shared" si="15"/>
        <v>#REF!</v>
      </c>
      <c r="S56" s="108" t="e">
        <f t="shared" si="16"/>
        <v>#REF!</v>
      </c>
      <c r="T56" s="2">
        <v>0</v>
      </c>
      <c r="U56" s="9">
        <v>0</v>
      </c>
      <c r="V56" s="9">
        <f t="shared" si="17"/>
        <v>0</v>
      </c>
      <c r="W56" s="108">
        <f t="shared" si="18"/>
        <v>0</v>
      </c>
      <c r="X56" s="9">
        <f t="shared" si="19"/>
        <v>0</v>
      </c>
      <c r="Y56" s="9">
        <f t="shared" si="20"/>
        <v>0</v>
      </c>
      <c r="Z56" s="108">
        <f t="shared" si="21"/>
        <v>0</v>
      </c>
      <c r="AA56" s="79" t="e">
        <f t="shared" si="22"/>
        <v>#REF!</v>
      </c>
    </row>
    <row r="57" spans="1:27" s="107" customFormat="1" ht="12.75">
      <c r="A57" s="17" t="s">
        <v>120</v>
      </c>
      <c r="B57" s="4" t="s">
        <v>121</v>
      </c>
      <c r="C57" s="9">
        <v>500000</v>
      </c>
      <c r="D57" s="2">
        <v>0</v>
      </c>
      <c r="E57" s="2">
        <v>0</v>
      </c>
      <c r="F57" s="9">
        <v>0</v>
      </c>
      <c r="G57" s="2">
        <v>0</v>
      </c>
      <c r="H57" s="9">
        <f t="shared" si="11"/>
        <v>500000</v>
      </c>
      <c r="I57" s="9" t="e">
        <f>+#REF!</f>
        <v>#REF!</v>
      </c>
      <c r="J57" s="9">
        <v>0</v>
      </c>
      <c r="K57" s="9" t="e">
        <f t="shared" si="39"/>
        <v>#REF!</v>
      </c>
      <c r="L57" s="108" t="e">
        <f t="shared" si="1"/>
        <v>#REF!</v>
      </c>
      <c r="M57" s="9" t="e">
        <f t="shared" si="13"/>
        <v>#REF!</v>
      </c>
      <c r="N57" s="9" t="e">
        <f>+#REF!</f>
        <v>#REF!</v>
      </c>
      <c r="O57" s="9">
        <v>0</v>
      </c>
      <c r="P57" s="9" t="e">
        <f t="shared" si="14"/>
        <v>#REF!</v>
      </c>
      <c r="Q57" s="108" t="e">
        <f t="shared" si="2"/>
        <v>#REF!</v>
      </c>
      <c r="R57" s="9" t="e">
        <f t="shared" si="15"/>
        <v>#REF!</v>
      </c>
      <c r="S57" s="108" t="e">
        <f t="shared" si="16"/>
        <v>#REF!</v>
      </c>
      <c r="T57" s="2">
        <v>0</v>
      </c>
      <c r="U57" s="9">
        <v>0</v>
      </c>
      <c r="V57" s="9">
        <f t="shared" si="17"/>
        <v>0</v>
      </c>
      <c r="W57" s="108">
        <f t="shared" si="18"/>
        <v>0</v>
      </c>
      <c r="X57" s="9">
        <f t="shared" si="19"/>
        <v>0</v>
      </c>
      <c r="Y57" s="9">
        <f t="shared" si="20"/>
        <v>0</v>
      </c>
      <c r="Z57" s="108">
        <f t="shared" si="21"/>
        <v>0</v>
      </c>
      <c r="AA57" s="79" t="e">
        <f t="shared" si="22"/>
        <v>#REF!</v>
      </c>
    </row>
    <row r="58" spans="1:27" s="107" customFormat="1" ht="13.5" thickBot="1">
      <c r="A58" s="109" t="s">
        <v>122</v>
      </c>
      <c r="B58" s="11" t="s">
        <v>123</v>
      </c>
      <c r="C58" s="46">
        <v>7320431.14</v>
      </c>
      <c r="D58" s="5">
        <v>0</v>
      </c>
      <c r="E58" s="5">
        <v>0</v>
      </c>
      <c r="F58" s="46">
        <v>0</v>
      </c>
      <c r="G58" s="5">
        <v>0</v>
      </c>
      <c r="H58" s="46">
        <f t="shared" si="11"/>
        <v>7320431.14</v>
      </c>
      <c r="I58" s="46" t="e">
        <f>+#REF!</f>
        <v>#REF!</v>
      </c>
      <c r="J58" s="46">
        <v>0</v>
      </c>
      <c r="K58" s="46" t="e">
        <f t="shared" si="39"/>
        <v>#REF!</v>
      </c>
      <c r="L58" s="110" t="e">
        <f t="shared" si="1"/>
        <v>#REF!</v>
      </c>
      <c r="M58" s="46" t="e">
        <f t="shared" si="13"/>
        <v>#REF!</v>
      </c>
      <c r="N58" s="46" t="e">
        <f>+#REF!</f>
        <v>#REF!</v>
      </c>
      <c r="O58" s="46">
        <v>0</v>
      </c>
      <c r="P58" s="46" t="e">
        <f t="shared" si="14"/>
        <v>#REF!</v>
      </c>
      <c r="Q58" s="110" t="e">
        <f t="shared" si="2"/>
        <v>#REF!</v>
      </c>
      <c r="R58" s="46" t="e">
        <f t="shared" si="15"/>
        <v>#REF!</v>
      </c>
      <c r="S58" s="110" t="e">
        <f t="shared" si="16"/>
        <v>#REF!</v>
      </c>
      <c r="T58" s="5">
        <v>0</v>
      </c>
      <c r="U58" s="46">
        <v>0</v>
      </c>
      <c r="V58" s="46">
        <f t="shared" si="17"/>
        <v>0</v>
      </c>
      <c r="W58" s="110">
        <f t="shared" si="18"/>
        <v>0</v>
      </c>
      <c r="X58" s="46">
        <f t="shared" si="19"/>
        <v>0</v>
      </c>
      <c r="Y58" s="46">
        <f t="shared" si="20"/>
        <v>0</v>
      </c>
      <c r="Z58" s="110">
        <f t="shared" si="21"/>
        <v>0</v>
      </c>
      <c r="AA58" s="80" t="e">
        <f t="shared" si="22"/>
        <v>#REF!</v>
      </c>
    </row>
    <row r="59" spans="1:27" ht="12.75">
      <c r="A59" s="98" t="s">
        <v>124</v>
      </c>
      <c r="B59" s="70" t="s">
        <v>125</v>
      </c>
      <c r="C59" s="72">
        <f>+C60</f>
        <v>8426589</v>
      </c>
      <c r="D59" s="71">
        <f aca="true" t="shared" si="40" ref="D59:U59">+D60</f>
        <v>0</v>
      </c>
      <c r="E59" s="71">
        <f t="shared" si="40"/>
        <v>0</v>
      </c>
      <c r="F59" s="72">
        <f t="shared" si="40"/>
        <v>0</v>
      </c>
      <c r="G59" s="71">
        <f t="shared" si="40"/>
        <v>0</v>
      </c>
      <c r="H59" s="72">
        <f t="shared" si="40"/>
        <v>8426589</v>
      </c>
      <c r="I59" s="72" t="e">
        <f t="shared" si="40"/>
        <v>#REF!</v>
      </c>
      <c r="J59" s="72">
        <f t="shared" si="40"/>
        <v>0</v>
      </c>
      <c r="K59" s="72" t="e">
        <f t="shared" si="40"/>
        <v>#REF!</v>
      </c>
      <c r="L59" s="101" t="e">
        <f t="shared" si="1"/>
        <v>#REF!</v>
      </c>
      <c r="M59" s="72" t="e">
        <f t="shared" si="40"/>
        <v>#REF!</v>
      </c>
      <c r="N59" s="72" t="e">
        <f t="shared" si="40"/>
        <v>#REF!</v>
      </c>
      <c r="O59" s="72">
        <f t="shared" si="40"/>
        <v>0</v>
      </c>
      <c r="P59" s="72" t="e">
        <f t="shared" si="40"/>
        <v>#REF!</v>
      </c>
      <c r="Q59" s="101" t="e">
        <f t="shared" si="2"/>
        <v>#REF!</v>
      </c>
      <c r="R59" s="72" t="e">
        <f t="shared" si="40"/>
        <v>#REF!</v>
      </c>
      <c r="S59" s="101" t="e">
        <f t="shared" si="16"/>
        <v>#REF!</v>
      </c>
      <c r="T59" s="71">
        <f t="shared" si="40"/>
        <v>0</v>
      </c>
      <c r="U59" s="72">
        <f t="shared" si="40"/>
        <v>426589</v>
      </c>
      <c r="V59" s="72">
        <f aca="true" t="shared" si="41" ref="V59:AA59">+V60</f>
        <v>426589</v>
      </c>
      <c r="W59" s="71">
        <f t="shared" si="41"/>
        <v>1</v>
      </c>
      <c r="X59" s="72">
        <f t="shared" si="41"/>
        <v>426589</v>
      </c>
      <c r="Y59" s="72">
        <f t="shared" si="41"/>
        <v>426589</v>
      </c>
      <c r="Z59" s="101">
        <f t="shared" si="21"/>
        <v>0.05062416121161243</v>
      </c>
      <c r="AA59" s="75" t="e">
        <f t="shared" si="41"/>
        <v>#REF!</v>
      </c>
    </row>
    <row r="60" spans="1:27" ht="13.5" thickBot="1">
      <c r="A60" s="73" t="s">
        <v>126</v>
      </c>
      <c r="B60" s="74" t="s">
        <v>127</v>
      </c>
      <c r="C60" s="92">
        <f>+C61+C62</f>
        <v>8426589</v>
      </c>
      <c r="D60" s="93">
        <f aca="true" t="shared" si="42" ref="D60:U60">+D61+D62</f>
        <v>0</v>
      </c>
      <c r="E60" s="93">
        <f t="shared" si="42"/>
        <v>0</v>
      </c>
      <c r="F60" s="92">
        <f t="shared" si="42"/>
        <v>0</v>
      </c>
      <c r="G60" s="93">
        <f t="shared" si="42"/>
        <v>0</v>
      </c>
      <c r="H60" s="92">
        <f>+H61+H62</f>
        <v>8426589</v>
      </c>
      <c r="I60" s="92" t="e">
        <f t="shared" si="42"/>
        <v>#REF!</v>
      </c>
      <c r="J60" s="92">
        <f t="shared" si="42"/>
        <v>0</v>
      </c>
      <c r="K60" s="92" t="e">
        <f t="shared" si="42"/>
        <v>#REF!</v>
      </c>
      <c r="L60" s="103" t="e">
        <f t="shared" si="1"/>
        <v>#REF!</v>
      </c>
      <c r="M60" s="92" t="e">
        <f t="shared" si="42"/>
        <v>#REF!</v>
      </c>
      <c r="N60" s="92" t="e">
        <f t="shared" si="42"/>
        <v>#REF!</v>
      </c>
      <c r="O60" s="92">
        <f t="shared" si="42"/>
        <v>0</v>
      </c>
      <c r="P60" s="92" t="e">
        <f t="shared" si="42"/>
        <v>#REF!</v>
      </c>
      <c r="Q60" s="103" t="e">
        <f t="shared" si="2"/>
        <v>#REF!</v>
      </c>
      <c r="R60" s="92" t="e">
        <f t="shared" si="42"/>
        <v>#REF!</v>
      </c>
      <c r="S60" s="103" t="e">
        <f t="shared" si="16"/>
        <v>#REF!</v>
      </c>
      <c r="T60" s="93">
        <f t="shared" si="42"/>
        <v>0</v>
      </c>
      <c r="U60" s="92">
        <f t="shared" si="42"/>
        <v>426589</v>
      </c>
      <c r="V60" s="92">
        <f aca="true" t="shared" si="43" ref="V60:AA60">+V61+V62</f>
        <v>426589</v>
      </c>
      <c r="W60" s="93">
        <f t="shared" si="43"/>
        <v>1</v>
      </c>
      <c r="X60" s="92">
        <f t="shared" si="43"/>
        <v>426589</v>
      </c>
      <c r="Y60" s="92">
        <f t="shared" si="43"/>
        <v>426589</v>
      </c>
      <c r="Z60" s="103">
        <f t="shared" si="21"/>
        <v>0.05062416121161243</v>
      </c>
      <c r="AA60" s="77" t="e">
        <f t="shared" si="43"/>
        <v>#REF!</v>
      </c>
    </row>
    <row r="61" spans="1:27" s="107" customFormat="1" ht="12.75">
      <c r="A61" s="53" t="s">
        <v>128</v>
      </c>
      <c r="B61" s="54" t="s">
        <v>129</v>
      </c>
      <c r="C61" s="35">
        <v>426589</v>
      </c>
      <c r="D61" s="34">
        <v>0</v>
      </c>
      <c r="E61" s="34">
        <v>0</v>
      </c>
      <c r="F61" s="35">
        <v>0</v>
      </c>
      <c r="G61" s="34">
        <v>0</v>
      </c>
      <c r="H61" s="35">
        <f t="shared" si="11"/>
        <v>426589</v>
      </c>
      <c r="I61" s="35" t="e">
        <f>+#REF!</f>
        <v>#REF!</v>
      </c>
      <c r="J61" s="35">
        <v>0</v>
      </c>
      <c r="K61" s="35" t="e">
        <f>+I61-J61</f>
        <v>#REF!</v>
      </c>
      <c r="L61" s="106" t="e">
        <f t="shared" si="1"/>
        <v>#REF!</v>
      </c>
      <c r="M61" s="35" t="e">
        <f t="shared" si="13"/>
        <v>#REF!</v>
      </c>
      <c r="N61" s="35" t="e">
        <f>+#REF!</f>
        <v>#REF!</v>
      </c>
      <c r="O61" s="35">
        <v>0</v>
      </c>
      <c r="P61" s="35" t="e">
        <f t="shared" si="14"/>
        <v>#REF!</v>
      </c>
      <c r="Q61" s="106" t="e">
        <f t="shared" si="2"/>
        <v>#REF!</v>
      </c>
      <c r="R61" s="35" t="e">
        <f t="shared" si="15"/>
        <v>#REF!</v>
      </c>
      <c r="S61" s="106" t="e">
        <f t="shared" si="16"/>
        <v>#REF!</v>
      </c>
      <c r="T61" s="34">
        <v>0</v>
      </c>
      <c r="U61" s="35">
        <v>426589</v>
      </c>
      <c r="V61" s="35">
        <f t="shared" si="17"/>
        <v>426589</v>
      </c>
      <c r="W61" s="106">
        <f t="shared" si="18"/>
        <v>1</v>
      </c>
      <c r="X61" s="35">
        <f t="shared" si="19"/>
        <v>426589</v>
      </c>
      <c r="Y61" s="35">
        <f t="shared" si="20"/>
        <v>426589</v>
      </c>
      <c r="Z61" s="106">
        <f t="shared" si="21"/>
        <v>1</v>
      </c>
      <c r="AA61" s="78" t="e">
        <f t="shared" si="22"/>
        <v>#REF!</v>
      </c>
    </row>
    <row r="62" spans="1:27" s="107" customFormat="1" ht="13.5" thickBot="1">
      <c r="A62" s="109" t="s">
        <v>130</v>
      </c>
      <c r="B62" s="11" t="s">
        <v>131</v>
      </c>
      <c r="C62" s="46">
        <v>8000000</v>
      </c>
      <c r="D62" s="5">
        <v>0</v>
      </c>
      <c r="E62" s="5">
        <v>0</v>
      </c>
      <c r="F62" s="46">
        <v>0</v>
      </c>
      <c r="G62" s="5">
        <v>0</v>
      </c>
      <c r="H62" s="46">
        <f t="shared" si="11"/>
        <v>8000000</v>
      </c>
      <c r="I62" s="46" t="e">
        <f>+#REF!</f>
        <v>#REF!</v>
      </c>
      <c r="J62" s="46">
        <v>0</v>
      </c>
      <c r="K62" s="46" t="e">
        <f>+I62-J62</f>
        <v>#REF!</v>
      </c>
      <c r="L62" s="110" t="e">
        <f t="shared" si="1"/>
        <v>#REF!</v>
      </c>
      <c r="M62" s="46" t="e">
        <f t="shared" si="13"/>
        <v>#REF!</v>
      </c>
      <c r="N62" s="46" t="e">
        <f>+#REF!</f>
        <v>#REF!</v>
      </c>
      <c r="O62" s="46">
        <v>0</v>
      </c>
      <c r="P62" s="46" t="e">
        <f t="shared" si="14"/>
        <v>#REF!</v>
      </c>
      <c r="Q62" s="110" t="e">
        <f t="shared" si="2"/>
        <v>#REF!</v>
      </c>
      <c r="R62" s="46" t="e">
        <f t="shared" si="15"/>
        <v>#REF!</v>
      </c>
      <c r="S62" s="110" t="e">
        <f t="shared" si="16"/>
        <v>#REF!</v>
      </c>
      <c r="T62" s="5">
        <v>0</v>
      </c>
      <c r="U62" s="46">
        <v>0</v>
      </c>
      <c r="V62" s="46">
        <f t="shared" si="17"/>
        <v>0</v>
      </c>
      <c r="W62" s="110">
        <f t="shared" si="18"/>
        <v>0</v>
      </c>
      <c r="X62" s="46">
        <f t="shared" si="19"/>
        <v>0</v>
      </c>
      <c r="Y62" s="46">
        <f t="shared" si="20"/>
        <v>0</v>
      </c>
      <c r="Z62" s="110">
        <f t="shared" si="21"/>
        <v>0</v>
      </c>
      <c r="AA62" s="80" t="e">
        <f t="shared" si="22"/>
        <v>#REF!</v>
      </c>
    </row>
    <row r="63" spans="1:27" ht="12.75">
      <c r="A63" s="98" t="s">
        <v>132</v>
      </c>
      <c r="B63" s="70" t="s">
        <v>133</v>
      </c>
      <c r="C63" s="72">
        <f>+C64</f>
        <v>1537842978.9</v>
      </c>
      <c r="D63" s="71">
        <f aca="true" t="shared" si="44" ref="D63:AA65">+D64</f>
        <v>0</v>
      </c>
      <c r="E63" s="71">
        <f t="shared" si="44"/>
        <v>0</v>
      </c>
      <c r="F63" s="72">
        <f t="shared" si="44"/>
        <v>0</v>
      </c>
      <c r="G63" s="71">
        <f t="shared" si="44"/>
        <v>0</v>
      </c>
      <c r="H63" s="72">
        <f t="shared" si="44"/>
        <v>1537842978.9</v>
      </c>
      <c r="I63" s="72" t="e">
        <f t="shared" si="44"/>
        <v>#REF!</v>
      </c>
      <c r="J63" s="72">
        <f t="shared" si="44"/>
        <v>659997</v>
      </c>
      <c r="K63" s="72" t="e">
        <f t="shared" si="44"/>
        <v>#REF!</v>
      </c>
      <c r="L63" s="101" t="e">
        <f t="shared" si="1"/>
        <v>#REF!</v>
      </c>
      <c r="M63" s="72" t="e">
        <f t="shared" si="44"/>
        <v>#REF!</v>
      </c>
      <c r="N63" s="72" t="e">
        <f t="shared" si="44"/>
        <v>#REF!</v>
      </c>
      <c r="O63" s="72">
        <f t="shared" si="44"/>
        <v>659997</v>
      </c>
      <c r="P63" s="72" t="e">
        <f t="shared" si="44"/>
        <v>#REF!</v>
      </c>
      <c r="Q63" s="101" t="e">
        <f t="shared" si="2"/>
        <v>#REF!</v>
      </c>
      <c r="R63" s="72" t="e">
        <f t="shared" si="44"/>
        <v>#REF!</v>
      </c>
      <c r="S63" s="101" t="e">
        <f t="shared" si="16"/>
        <v>#REF!</v>
      </c>
      <c r="T63" s="71">
        <f t="shared" si="44"/>
        <v>0</v>
      </c>
      <c r="U63" s="72">
        <f t="shared" si="44"/>
        <v>14156503</v>
      </c>
      <c r="V63" s="72">
        <f t="shared" si="44"/>
        <v>14156503</v>
      </c>
      <c r="W63" s="101">
        <f t="shared" si="18"/>
        <v>0.00920542811862754</v>
      </c>
      <c r="X63" s="72">
        <f t="shared" si="44"/>
        <v>14156503</v>
      </c>
      <c r="Y63" s="72">
        <f>+Y64</f>
        <v>14156503</v>
      </c>
      <c r="Z63" s="101">
        <f t="shared" si="21"/>
        <v>0.00920542811862754</v>
      </c>
      <c r="AA63" s="75" t="e">
        <f>+AA64</f>
        <v>#REF!</v>
      </c>
    </row>
    <row r="64" spans="1:27" ht="12.75">
      <c r="A64" s="20" t="s">
        <v>134</v>
      </c>
      <c r="B64" s="19" t="s">
        <v>133</v>
      </c>
      <c r="C64" s="27">
        <f>+C65</f>
        <v>1537842978.9</v>
      </c>
      <c r="D64" s="24">
        <f t="shared" si="44"/>
        <v>0</v>
      </c>
      <c r="E64" s="24">
        <f t="shared" si="44"/>
        <v>0</v>
      </c>
      <c r="F64" s="27">
        <f t="shared" si="44"/>
        <v>0</v>
      </c>
      <c r="G64" s="24">
        <f t="shared" si="44"/>
        <v>0</v>
      </c>
      <c r="H64" s="27">
        <f t="shared" si="44"/>
        <v>1537842978.9</v>
      </c>
      <c r="I64" s="27" t="e">
        <f t="shared" si="44"/>
        <v>#REF!</v>
      </c>
      <c r="J64" s="27">
        <f t="shared" si="44"/>
        <v>659997</v>
      </c>
      <c r="K64" s="27" t="e">
        <f t="shared" si="44"/>
        <v>#REF!</v>
      </c>
      <c r="L64" s="102" t="e">
        <f t="shared" si="1"/>
        <v>#REF!</v>
      </c>
      <c r="M64" s="27" t="e">
        <f t="shared" si="44"/>
        <v>#REF!</v>
      </c>
      <c r="N64" s="27" t="e">
        <f t="shared" si="44"/>
        <v>#REF!</v>
      </c>
      <c r="O64" s="27">
        <f t="shared" si="44"/>
        <v>659997</v>
      </c>
      <c r="P64" s="27" t="e">
        <f t="shared" si="44"/>
        <v>#REF!</v>
      </c>
      <c r="Q64" s="102" t="e">
        <f t="shared" si="2"/>
        <v>#REF!</v>
      </c>
      <c r="R64" s="27" t="e">
        <f t="shared" si="44"/>
        <v>#REF!</v>
      </c>
      <c r="S64" s="102" t="e">
        <f t="shared" si="16"/>
        <v>#REF!</v>
      </c>
      <c r="T64" s="24">
        <f t="shared" si="44"/>
        <v>0</v>
      </c>
      <c r="U64" s="27">
        <f t="shared" si="44"/>
        <v>14156503</v>
      </c>
      <c r="V64" s="27">
        <f t="shared" si="44"/>
        <v>14156503</v>
      </c>
      <c r="W64" s="102">
        <f t="shared" si="18"/>
        <v>0.00920542811862754</v>
      </c>
      <c r="X64" s="27">
        <f t="shared" si="44"/>
        <v>14156503</v>
      </c>
      <c r="Y64" s="27">
        <f t="shared" si="44"/>
        <v>14156503</v>
      </c>
      <c r="Z64" s="102">
        <f t="shared" si="21"/>
        <v>0.00920542811862754</v>
      </c>
      <c r="AA64" s="76" t="e">
        <f t="shared" si="44"/>
        <v>#REF!</v>
      </c>
    </row>
    <row r="65" spans="1:27" ht="12.75">
      <c r="A65" s="20" t="s">
        <v>135</v>
      </c>
      <c r="B65" s="19" t="s">
        <v>136</v>
      </c>
      <c r="C65" s="27">
        <f>+C66</f>
        <v>1537842978.9</v>
      </c>
      <c r="D65" s="24">
        <f t="shared" si="44"/>
        <v>0</v>
      </c>
      <c r="E65" s="24">
        <f t="shared" si="44"/>
        <v>0</v>
      </c>
      <c r="F65" s="27">
        <f t="shared" si="44"/>
        <v>0</v>
      </c>
      <c r="G65" s="24">
        <f t="shared" si="44"/>
        <v>0</v>
      </c>
      <c r="H65" s="27">
        <f t="shared" si="44"/>
        <v>1537842978.9</v>
      </c>
      <c r="I65" s="27" t="e">
        <f t="shared" si="44"/>
        <v>#REF!</v>
      </c>
      <c r="J65" s="27">
        <f t="shared" si="44"/>
        <v>659997</v>
      </c>
      <c r="K65" s="27" t="e">
        <f t="shared" si="44"/>
        <v>#REF!</v>
      </c>
      <c r="L65" s="102" t="e">
        <f t="shared" si="1"/>
        <v>#REF!</v>
      </c>
      <c r="M65" s="27" t="e">
        <f t="shared" si="44"/>
        <v>#REF!</v>
      </c>
      <c r="N65" s="27" t="e">
        <f t="shared" si="44"/>
        <v>#REF!</v>
      </c>
      <c r="O65" s="27">
        <f t="shared" si="44"/>
        <v>659997</v>
      </c>
      <c r="P65" s="27" t="e">
        <f t="shared" si="44"/>
        <v>#REF!</v>
      </c>
      <c r="Q65" s="102" t="e">
        <f t="shared" si="2"/>
        <v>#REF!</v>
      </c>
      <c r="R65" s="27" t="e">
        <f t="shared" si="44"/>
        <v>#REF!</v>
      </c>
      <c r="S65" s="102" t="e">
        <f t="shared" si="16"/>
        <v>#REF!</v>
      </c>
      <c r="T65" s="24">
        <f t="shared" si="44"/>
        <v>0</v>
      </c>
      <c r="U65" s="27">
        <f t="shared" si="44"/>
        <v>14156503</v>
      </c>
      <c r="V65" s="27">
        <f t="shared" si="44"/>
        <v>14156503</v>
      </c>
      <c r="W65" s="102">
        <f t="shared" si="18"/>
        <v>0.00920542811862754</v>
      </c>
      <c r="X65" s="27">
        <f t="shared" si="44"/>
        <v>14156503</v>
      </c>
      <c r="Y65" s="27">
        <f>+Y66</f>
        <v>14156503</v>
      </c>
      <c r="Z65" s="102">
        <f t="shared" si="21"/>
        <v>0.00920542811862754</v>
      </c>
      <c r="AA65" s="76" t="e">
        <f t="shared" si="44"/>
        <v>#REF!</v>
      </c>
    </row>
    <row r="66" spans="1:27" ht="13.5" thickBot="1">
      <c r="A66" s="73" t="s">
        <v>137</v>
      </c>
      <c r="B66" s="74" t="s">
        <v>138</v>
      </c>
      <c r="C66" s="92">
        <f>+C67+C68+C69</f>
        <v>1537842978.9</v>
      </c>
      <c r="D66" s="93">
        <f aca="true" t="shared" si="45" ref="D66:X66">+D67+D68+D69</f>
        <v>0</v>
      </c>
      <c r="E66" s="93">
        <f t="shared" si="45"/>
        <v>0</v>
      </c>
      <c r="F66" s="92">
        <f t="shared" si="45"/>
        <v>0</v>
      </c>
      <c r="G66" s="93">
        <f t="shared" si="45"/>
        <v>0</v>
      </c>
      <c r="H66" s="92">
        <f>+H67+H68+H69</f>
        <v>1537842978.9</v>
      </c>
      <c r="I66" s="92" t="e">
        <f t="shared" si="45"/>
        <v>#REF!</v>
      </c>
      <c r="J66" s="92">
        <f t="shared" si="45"/>
        <v>659997</v>
      </c>
      <c r="K66" s="92" t="e">
        <f t="shared" si="45"/>
        <v>#REF!</v>
      </c>
      <c r="L66" s="103" t="e">
        <f t="shared" si="1"/>
        <v>#REF!</v>
      </c>
      <c r="M66" s="92" t="e">
        <f t="shared" si="45"/>
        <v>#REF!</v>
      </c>
      <c r="N66" s="92" t="e">
        <f t="shared" si="45"/>
        <v>#REF!</v>
      </c>
      <c r="O66" s="92">
        <f t="shared" si="45"/>
        <v>659997</v>
      </c>
      <c r="P66" s="92" t="e">
        <f>+P67+P68+P69</f>
        <v>#REF!</v>
      </c>
      <c r="Q66" s="103" t="e">
        <f t="shared" si="2"/>
        <v>#REF!</v>
      </c>
      <c r="R66" s="92" t="e">
        <f t="shared" si="45"/>
        <v>#REF!</v>
      </c>
      <c r="S66" s="103" t="e">
        <f t="shared" si="16"/>
        <v>#REF!</v>
      </c>
      <c r="T66" s="93">
        <f t="shared" si="45"/>
        <v>0</v>
      </c>
      <c r="U66" s="92">
        <f t="shared" si="45"/>
        <v>14156503</v>
      </c>
      <c r="V66" s="92">
        <f t="shared" si="45"/>
        <v>14156503</v>
      </c>
      <c r="W66" s="103">
        <f t="shared" si="18"/>
        <v>0.00920542811862754</v>
      </c>
      <c r="X66" s="92">
        <f t="shared" si="45"/>
        <v>14156503</v>
      </c>
      <c r="Y66" s="92">
        <f>+Y67+Y68+Y69</f>
        <v>14156503</v>
      </c>
      <c r="Z66" s="103">
        <f t="shared" si="21"/>
        <v>0.00920542811862754</v>
      </c>
      <c r="AA66" s="77" t="e">
        <f>+AA67+AA68+AA69</f>
        <v>#REF!</v>
      </c>
    </row>
    <row r="67" spans="1:27" s="107" customFormat="1" ht="12.75">
      <c r="A67" s="53" t="s">
        <v>139</v>
      </c>
      <c r="B67" s="54" t="s">
        <v>204</v>
      </c>
      <c r="C67" s="35">
        <v>100000000</v>
      </c>
      <c r="D67" s="34">
        <v>0</v>
      </c>
      <c r="E67" s="34">
        <v>0</v>
      </c>
      <c r="F67" s="35">
        <v>0</v>
      </c>
      <c r="G67" s="34">
        <v>0</v>
      </c>
      <c r="H67" s="35">
        <f t="shared" si="11"/>
        <v>100000000</v>
      </c>
      <c r="I67" s="35" t="e">
        <f>+#REF!</f>
        <v>#REF!</v>
      </c>
      <c r="J67" s="35">
        <v>0</v>
      </c>
      <c r="K67" s="35" t="e">
        <f>+I67-J67</f>
        <v>#REF!</v>
      </c>
      <c r="L67" s="106" t="e">
        <f t="shared" si="1"/>
        <v>#REF!</v>
      </c>
      <c r="M67" s="35" t="e">
        <f t="shared" si="13"/>
        <v>#REF!</v>
      </c>
      <c r="N67" s="35" t="e">
        <f>+#REF!</f>
        <v>#REF!</v>
      </c>
      <c r="O67" s="35">
        <v>0</v>
      </c>
      <c r="P67" s="35" t="e">
        <f t="shared" si="14"/>
        <v>#REF!</v>
      </c>
      <c r="Q67" s="106" t="e">
        <f t="shared" si="2"/>
        <v>#REF!</v>
      </c>
      <c r="R67" s="35" t="e">
        <f t="shared" si="15"/>
        <v>#REF!</v>
      </c>
      <c r="S67" s="106" t="e">
        <f t="shared" si="16"/>
        <v>#REF!</v>
      </c>
      <c r="T67" s="34">
        <v>0</v>
      </c>
      <c r="U67" s="35">
        <v>4075461</v>
      </c>
      <c r="V67" s="35">
        <f t="shared" si="17"/>
        <v>4075461</v>
      </c>
      <c r="W67" s="106">
        <f t="shared" si="18"/>
        <v>0.04075461</v>
      </c>
      <c r="X67" s="35">
        <f t="shared" si="19"/>
        <v>4075461</v>
      </c>
      <c r="Y67" s="35">
        <f t="shared" si="20"/>
        <v>4075461</v>
      </c>
      <c r="Z67" s="106">
        <f t="shared" si="21"/>
        <v>0.04075461</v>
      </c>
      <c r="AA67" s="78" t="e">
        <f t="shared" si="22"/>
        <v>#REF!</v>
      </c>
    </row>
    <row r="68" spans="1:27" s="107" customFormat="1" ht="12.75">
      <c r="A68" s="17" t="s">
        <v>141</v>
      </c>
      <c r="B68" s="4" t="s">
        <v>203</v>
      </c>
      <c r="C68" s="9">
        <f>80000000+80000000</f>
        <v>160000000</v>
      </c>
      <c r="D68" s="2">
        <v>0</v>
      </c>
      <c r="E68" s="2">
        <v>0</v>
      </c>
      <c r="F68" s="9">
        <v>0</v>
      </c>
      <c r="G68" s="2">
        <v>0</v>
      </c>
      <c r="H68" s="9">
        <f t="shared" si="11"/>
        <v>160000000</v>
      </c>
      <c r="I68" s="9" t="e">
        <f>+#REF!</f>
        <v>#REF!</v>
      </c>
      <c r="J68" s="9">
        <v>659997</v>
      </c>
      <c r="K68" s="9" t="e">
        <f>+I68-J68</f>
        <v>#REF!</v>
      </c>
      <c r="L68" s="108" t="e">
        <f t="shared" si="1"/>
        <v>#REF!</v>
      </c>
      <c r="M68" s="9" t="e">
        <f t="shared" si="13"/>
        <v>#REF!</v>
      </c>
      <c r="N68" s="9" t="e">
        <f>+#REF!</f>
        <v>#REF!</v>
      </c>
      <c r="O68" s="9">
        <v>659997</v>
      </c>
      <c r="P68" s="9" t="e">
        <f t="shared" si="14"/>
        <v>#REF!</v>
      </c>
      <c r="Q68" s="108" t="e">
        <f t="shared" si="2"/>
        <v>#REF!</v>
      </c>
      <c r="R68" s="9" t="e">
        <f t="shared" si="15"/>
        <v>#REF!</v>
      </c>
      <c r="S68" s="108" t="e">
        <f t="shared" si="16"/>
        <v>#REF!</v>
      </c>
      <c r="T68" s="2">
        <v>0</v>
      </c>
      <c r="U68" s="9">
        <v>10081042</v>
      </c>
      <c r="V68" s="9">
        <f t="shared" si="17"/>
        <v>10081042</v>
      </c>
      <c r="W68" s="108">
        <f t="shared" si="18"/>
        <v>0.0630065125</v>
      </c>
      <c r="X68" s="9">
        <f t="shared" si="19"/>
        <v>10081042</v>
      </c>
      <c r="Y68" s="9">
        <f t="shared" si="20"/>
        <v>10081042</v>
      </c>
      <c r="Z68" s="108">
        <f t="shared" si="21"/>
        <v>0.0630065125</v>
      </c>
      <c r="AA68" s="79" t="e">
        <f t="shared" si="22"/>
        <v>#REF!</v>
      </c>
    </row>
    <row r="69" spans="1:27" ht="12.75">
      <c r="A69" s="20" t="s">
        <v>142</v>
      </c>
      <c r="B69" s="19" t="s">
        <v>143</v>
      </c>
      <c r="C69" s="27">
        <f>SUM(C70:C72)</f>
        <v>1277842978.9</v>
      </c>
      <c r="D69" s="24">
        <f aca="true" t="shared" si="46" ref="D69:AA69">SUM(D70:D72)</f>
        <v>0</v>
      </c>
      <c r="E69" s="24">
        <f t="shared" si="46"/>
        <v>0</v>
      </c>
      <c r="F69" s="27">
        <f t="shared" si="46"/>
        <v>0</v>
      </c>
      <c r="G69" s="24">
        <f t="shared" si="46"/>
        <v>0</v>
      </c>
      <c r="H69" s="27">
        <f t="shared" si="46"/>
        <v>1277842978.9</v>
      </c>
      <c r="I69" s="27" t="e">
        <f t="shared" si="46"/>
        <v>#REF!</v>
      </c>
      <c r="J69" s="27">
        <f t="shared" si="46"/>
        <v>0</v>
      </c>
      <c r="K69" s="27" t="e">
        <f t="shared" si="46"/>
        <v>#REF!</v>
      </c>
      <c r="L69" s="102" t="e">
        <f t="shared" si="1"/>
        <v>#REF!</v>
      </c>
      <c r="M69" s="27" t="e">
        <f t="shared" si="46"/>
        <v>#REF!</v>
      </c>
      <c r="N69" s="27" t="e">
        <f t="shared" si="46"/>
        <v>#REF!</v>
      </c>
      <c r="O69" s="27">
        <f t="shared" si="46"/>
        <v>0</v>
      </c>
      <c r="P69" s="27" t="e">
        <f t="shared" si="46"/>
        <v>#REF!</v>
      </c>
      <c r="Q69" s="24" t="e">
        <f t="shared" si="46"/>
        <v>#REF!</v>
      </c>
      <c r="R69" s="27" t="e">
        <f t="shared" si="46"/>
        <v>#REF!</v>
      </c>
      <c r="S69" s="102" t="e">
        <f t="shared" si="16"/>
        <v>#REF!</v>
      </c>
      <c r="T69" s="24">
        <f t="shared" si="46"/>
        <v>0</v>
      </c>
      <c r="U69" s="27">
        <f t="shared" si="46"/>
        <v>0</v>
      </c>
      <c r="V69" s="27">
        <f t="shared" si="46"/>
        <v>0</v>
      </c>
      <c r="W69" s="24">
        <f t="shared" si="46"/>
        <v>0</v>
      </c>
      <c r="X69" s="27">
        <f t="shared" si="46"/>
        <v>0</v>
      </c>
      <c r="Y69" s="27">
        <f t="shared" si="46"/>
        <v>0</v>
      </c>
      <c r="Z69" s="102">
        <f t="shared" si="21"/>
        <v>0</v>
      </c>
      <c r="AA69" s="76" t="e">
        <f t="shared" si="46"/>
        <v>#REF!</v>
      </c>
    </row>
    <row r="70" spans="1:27" s="107" customFormat="1" ht="12.75">
      <c r="A70" s="116" t="s">
        <v>144</v>
      </c>
      <c r="B70" s="4" t="s">
        <v>205</v>
      </c>
      <c r="C70" s="9">
        <v>750000000</v>
      </c>
      <c r="D70" s="2">
        <v>0</v>
      </c>
      <c r="E70" s="2">
        <v>0</v>
      </c>
      <c r="F70" s="9">
        <v>0</v>
      </c>
      <c r="G70" s="2">
        <v>0</v>
      </c>
      <c r="H70" s="9">
        <f t="shared" si="11"/>
        <v>750000000</v>
      </c>
      <c r="I70" s="9" t="e">
        <f>+#REF!</f>
        <v>#REF!</v>
      </c>
      <c r="J70" s="9">
        <v>0</v>
      </c>
      <c r="K70" s="9" t="e">
        <f>+I70-J70</f>
        <v>#REF!</v>
      </c>
      <c r="L70" s="108" t="e">
        <f t="shared" si="1"/>
        <v>#REF!</v>
      </c>
      <c r="M70" s="9" t="e">
        <f t="shared" si="13"/>
        <v>#REF!</v>
      </c>
      <c r="N70" s="9" t="e">
        <f>+#REF!</f>
        <v>#REF!</v>
      </c>
      <c r="O70" s="9">
        <v>0</v>
      </c>
      <c r="P70" s="9" t="e">
        <f t="shared" si="14"/>
        <v>#REF!</v>
      </c>
      <c r="Q70" s="108" t="e">
        <f t="shared" si="2"/>
        <v>#REF!</v>
      </c>
      <c r="R70" s="9" t="e">
        <f>+H70-P70</f>
        <v>#REF!</v>
      </c>
      <c r="S70" s="108" t="e">
        <f t="shared" si="16"/>
        <v>#REF!</v>
      </c>
      <c r="T70" s="2">
        <v>0</v>
      </c>
      <c r="U70" s="9">
        <v>0</v>
      </c>
      <c r="V70" s="9">
        <f t="shared" si="17"/>
        <v>0</v>
      </c>
      <c r="W70" s="108">
        <f t="shared" si="18"/>
        <v>0</v>
      </c>
      <c r="X70" s="9">
        <f t="shared" si="19"/>
        <v>0</v>
      </c>
      <c r="Y70" s="9">
        <f t="shared" si="20"/>
        <v>0</v>
      </c>
      <c r="Z70" s="108">
        <f t="shared" si="21"/>
        <v>0</v>
      </c>
      <c r="AA70" s="79" t="e">
        <f t="shared" si="22"/>
        <v>#REF!</v>
      </c>
    </row>
    <row r="71" spans="1:27" s="107" customFormat="1" ht="12.75">
      <c r="A71" s="116" t="s">
        <v>145</v>
      </c>
      <c r="B71" s="4" t="s">
        <v>206</v>
      </c>
      <c r="C71" s="9">
        <v>238898978.9</v>
      </c>
      <c r="D71" s="2">
        <v>0</v>
      </c>
      <c r="E71" s="2">
        <v>0</v>
      </c>
      <c r="F71" s="9">
        <v>0</v>
      </c>
      <c r="G71" s="2">
        <v>0</v>
      </c>
      <c r="H71" s="9">
        <f t="shared" si="11"/>
        <v>238898978.9</v>
      </c>
      <c r="I71" s="9" t="e">
        <f>+#REF!</f>
        <v>#REF!</v>
      </c>
      <c r="J71" s="9">
        <v>0</v>
      </c>
      <c r="K71" s="9" t="e">
        <f>+I71-J71</f>
        <v>#REF!</v>
      </c>
      <c r="L71" s="108" t="e">
        <f t="shared" si="1"/>
        <v>#REF!</v>
      </c>
      <c r="M71" s="9" t="e">
        <f t="shared" si="13"/>
        <v>#REF!</v>
      </c>
      <c r="N71" s="9" t="e">
        <f>+#REF!</f>
        <v>#REF!</v>
      </c>
      <c r="O71" s="9">
        <v>0</v>
      </c>
      <c r="P71" s="9" t="e">
        <f t="shared" si="14"/>
        <v>#REF!</v>
      </c>
      <c r="Q71" s="108" t="e">
        <f t="shared" si="2"/>
        <v>#REF!</v>
      </c>
      <c r="R71" s="9" t="e">
        <f t="shared" si="15"/>
        <v>#REF!</v>
      </c>
      <c r="S71" s="108" t="e">
        <f t="shared" si="16"/>
        <v>#REF!</v>
      </c>
      <c r="T71" s="2">
        <v>0</v>
      </c>
      <c r="U71" s="9">
        <v>0</v>
      </c>
      <c r="V71" s="9">
        <f t="shared" si="17"/>
        <v>0</v>
      </c>
      <c r="W71" s="108">
        <f t="shared" si="18"/>
        <v>0</v>
      </c>
      <c r="X71" s="9">
        <f t="shared" si="19"/>
        <v>0</v>
      </c>
      <c r="Y71" s="9">
        <f t="shared" si="20"/>
        <v>0</v>
      </c>
      <c r="Z71" s="108">
        <f t="shared" si="21"/>
        <v>0</v>
      </c>
      <c r="AA71" s="79" t="e">
        <f t="shared" si="22"/>
        <v>#REF!</v>
      </c>
    </row>
    <row r="72" spans="1:27" s="107" customFormat="1" ht="13.5" thickBot="1">
      <c r="A72" s="109" t="s">
        <v>146</v>
      </c>
      <c r="B72" s="11" t="s">
        <v>147</v>
      </c>
      <c r="C72" s="46">
        <f>641888411-38898978.9-434045432.1+200000000-80000000</f>
        <v>288944000</v>
      </c>
      <c r="D72" s="5">
        <v>0</v>
      </c>
      <c r="E72" s="5">
        <v>0</v>
      </c>
      <c r="F72" s="46">
        <v>0</v>
      </c>
      <c r="G72" s="5">
        <v>0</v>
      </c>
      <c r="H72" s="46">
        <f t="shared" si="11"/>
        <v>288944000</v>
      </c>
      <c r="I72" s="46" t="e">
        <f>+#REF!</f>
        <v>#REF!</v>
      </c>
      <c r="J72" s="46">
        <v>0</v>
      </c>
      <c r="K72" s="46" t="e">
        <f>+I72-J72</f>
        <v>#REF!</v>
      </c>
      <c r="L72" s="110" t="e">
        <f t="shared" si="1"/>
        <v>#REF!</v>
      </c>
      <c r="M72" s="46" t="e">
        <f>+H72-K72</f>
        <v>#REF!</v>
      </c>
      <c r="N72" s="46" t="e">
        <f>+#REF!</f>
        <v>#REF!</v>
      </c>
      <c r="O72" s="46">
        <v>0</v>
      </c>
      <c r="P72" s="46" t="e">
        <f t="shared" si="14"/>
        <v>#REF!</v>
      </c>
      <c r="Q72" s="110" t="e">
        <f t="shared" si="2"/>
        <v>#REF!</v>
      </c>
      <c r="R72" s="46" t="e">
        <f>+H72-P72</f>
        <v>#REF!</v>
      </c>
      <c r="S72" s="110" t="e">
        <f t="shared" si="16"/>
        <v>#REF!</v>
      </c>
      <c r="T72" s="5">
        <v>0</v>
      </c>
      <c r="U72" s="46">
        <v>0</v>
      </c>
      <c r="V72" s="46">
        <f t="shared" si="17"/>
        <v>0</v>
      </c>
      <c r="W72" s="110">
        <f t="shared" si="18"/>
        <v>0</v>
      </c>
      <c r="X72" s="46">
        <f t="shared" si="19"/>
        <v>0</v>
      </c>
      <c r="Y72" s="46">
        <f t="shared" si="20"/>
        <v>0</v>
      </c>
      <c r="Z72" s="110">
        <f t="shared" si="21"/>
        <v>0</v>
      </c>
      <c r="AA72" s="80" t="e">
        <f t="shared" si="22"/>
        <v>#REF!</v>
      </c>
    </row>
    <row r="73" spans="1:27" ht="12.75">
      <c r="A73" s="69">
        <v>3</v>
      </c>
      <c r="B73" s="70" t="s">
        <v>148</v>
      </c>
      <c r="C73" s="72">
        <f>+C74</f>
        <v>0</v>
      </c>
      <c r="D73" s="71">
        <f aca="true" t="shared" si="47" ref="D73:AA76">+D74</f>
        <v>0</v>
      </c>
      <c r="E73" s="71">
        <f t="shared" si="47"/>
        <v>0</v>
      </c>
      <c r="F73" s="72">
        <f t="shared" si="47"/>
        <v>8986904395</v>
      </c>
      <c r="G73" s="71">
        <f t="shared" si="47"/>
        <v>0</v>
      </c>
      <c r="H73" s="72">
        <f t="shared" si="47"/>
        <v>8986904395</v>
      </c>
      <c r="I73" s="72">
        <f t="shared" si="47"/>
        <v>8986904395</v>
      </c>
      <c r="J73" s="72">
        <f t="shared" si="47"/>
        <v>0</v>
      </c>
      <c r="K73" s="72">
        <f t="shared" si="47"/>
        <v>8986904395</v>
      </c>
      <c r="L73" s="101">
        <f aca="true" t="shared" si="48" ref="L73:L95">+K73/H73</f>
        <v>1</v>
      </c>
      <c r="M73" s="72">
        <f t="shared" si="47"/>
        <v>0</v>
      </c>
      <c r="N73" s="72">
        <f t="shared" si="47"/>
        <v>8986904395</v>
      </c>
      <c r="O73" s="72">
        <f t="shared" si="47"/>
        <v>0</v>
      </c>
      <c r="P73" s="72">
        <f t="shared" si="47"/>
        <v>8986904395</v>
      </c>
      <c r="Q73" s="101">
        <f aca="true" t="shared" si="49" ref="Q73:Q95">+P73/H73</f>
        <v>1</v>
      </c>
      <c r="R73" s="72">
        <f t="shared" si="47"/>
        <v>0</v>
      </c>
      <c r="S73" s="101">
        <f t="shared" si="16"/>
        <v>0</v>
      </c>
      <c r="T73" s="71">
        <f t="shared" si="47"/>
        <v>0</v>
      </c>
      <c r="U73" s="72">
        <f t="shared" si="47"/>
        <v>271016938</v>
      </c>
      <c r="V73" s="72">
        <f>+V74</f>
        <v>271016938</v>
      </c>
      <c r="W73" s="101">
        <f t="shared" si="18"/>
        <v>0.0301568733891043</v>
      </c>
      <c r="X73" s="72">
        <f t="shared" si="47"/>
        <v>271016938</v>
      </c>
      <c r="Y73" s="72">
        <f t="shared" si="47"/>
        <v>271016938</v>
      </c>
      <c r="Z73" s="101">
        <f t="shared" si="21"/>
        <v>0.0301568733891043</v>
      </c>
      <c r="AA73" s="75">
        <f t="shared" si="47"/>
        <v>8715887457</v>
      </c>
    </row>
    <row r="74" spans="1:27" ht="12.75">
      <c r="A74" s="20" t="s">
        <v>149</v>
      </c>
      <c r="B74" s="19" t="s">
        <v>133</v>
      </c>
      <c r="C74" s="27">
        <f>+C75</f>
        <v>0</v>
      </c>
      <c r="D74" s="24">
        <f t="shared" si="47"/>
        <v>0</v>
      </c>
      <c r="E74" s="24">
        <f t="shared" si="47"/>
        <v>0</v>
      </c>
      <c r="F74" s="27">
        <f t="shared" si="47"/>
        <v>8986904395</v>
      </c>
      <c r="G74" s="24">
        <f t="shared" si="47"/>
        <v>0</v>
      </c>
      <c r="H74" s="27">
        <f t="shared" si="47"/>
        <v>8986904395</v>
      </c>
      <c r="I74" s="27">
        <f t="shared" si="47"/>
        <v>8986904395</v>
      </c>
      <c r="J74" s="27">
        <f t="shared" si="47"/>
        <v>0</v>
      </c>
      <c r="K74" s="27">
        <f t="shared" si="47"/>
        <v>8986904395</v>
      </c>
      <c r="L74" s="102">
        <f t="shared" si="48"/>
        <v>1</v>
      </c>
      <c r="M74" s="27">
        <f t="shared" si="47"/>
        <v>0</v>
      </c>
      <c r="N74" s="27">
        <f t="shared" si="47"/>
        <v>8986904395</v>
      </c>
      <c r="O74" s="27">
        <f t="shared" si="47"/>
        <v>0</v>
      </c>
      <c r="P74" s="27">
        <f t="shared" si="47"/>
        <v>8986904395</v>
      </c>
      <c r="Q74" s="102">
        <f t="shared" si="49"/>
        <v>1</v>
      </c>
      <c r="R74" s="27">
        <f t="shared" si="47"/>
        <v>0</v>
      </c>
      <c r="S74" s="102">
        <f t="shared" si="16"/>
        <v>0</v>
      </c>
      <c r="T74" s="24">
        <f t="shared" si="47"/>
        <v>0</v>
      </c>
      <c r="U74" s="27">
        <f t="shared" si="47"/>
        <v>271016938</v>
      </c>
      <c r="V74" s="27">
        <f t="shared" si="47"/>
        <v>271016938</v>
      </c>
      <c r="W74" s="102">
        <f t="shared" si="18"/>
        <v>0.0301568733891043</v>
      </c>
      <c r="X74" s="27">
        <f t="shared" si="47"/>
        <v>271016938</v>
      </c>
      <c r="Y74" s="27">
        <f t="shared" si="47"/>
        <v>271016938</v>
      </c>
      <c r="Z74" s="102">
        <f t="shared" si="21"/>
        <v>0.0301568733891043</v>
      </c>
      <c r="AA74" s="76">
        <f t="shared" si="47"/>
        <v>8715887457</v>
      </c>
    </row>
    <row r="75" spans="1:27" ht="12.75">
      <c r="A75" s="20" t="s">
        <v>150</v>
      </c>
      <c r="B75" s="19" t="s">
        <v>133</v>
      </c>
      <c r="C75" s="27">
        <f>+C76</f>
        <v>0</v>
      </c>
      <c r="D75" s="24">
        <f t="shared" si="47"/>
        <v>0</v>
      </c>
      <c r="E75" s="24">
        <f t="shared" si="47"/>
        <v>0</v>
      </c>
      <c r="F75" s="27">
        <f t="shared" si="47"/>
        <v>8986904395</v>
      </c>
      <c r="G75" s="24">
        <f t="shared" si="47"/>
        <v>0</v>
      </c>
      <c r="H75" s="27">
        <f t="shared" si="47"/>
        <v>8986904395</v>
      </c>
      <c r="I75" s="27">
        <f t="shared" si="47"/>
        <v>8986904395</v>
      </c>
      <c r="J75" s="27">
        <f t="shared" si="47"/>
        <v>0</v>
      </c>
      <c r="K75" s="27">
        <f t="shared" si="47"/>
        <v>8986904395</v>
      </c>
      <c r="L75" s="102">
        <f t="shared" si="48"/>
        <v>1</v>
      </c>
      <c r="M75" s="27">
        <f t="shared" si="47"/>
        <v>0</v>
      </c>
      <c r="N75" s="27">
        <f t="shared" si="47"/>
        <v>8986904395</v>
      </c>
      <c r="O75" s="27">
        <f t="shared" si="47"/>
        <v>0</v>
      </c>
      <c r="P75" s="27">
        <f t="shared" si="47"/>
        <v>8986904395</v>
      </c>
      <c r="Q75" s="102">
        <f t="shared" si="49"/>
        <v>1</v>
      </c>
      <c r="R75" s="27">
        <f t="shared" si="47"/>
        <v>0</v>
      </c>
      <c r="S75" s="102">
        <f t="shared" si="16"/>
        <v>0</v>
      </c>
      <c r="T75" s="24">
        <f t="shared" si="47"/>
        <v>0</v>
      </c>
      <c r="U75" s="27">
        <f t="shared" si="47"/>
        <v>271016938</v>
      </c>
      <c r="V75" s="27">
        <f t="shared" si="47"/>
        <v>271016938</v>
      </c>
      <c r="W75" s="102">
        <f t="shared" si="18"/>
        <v>0.0301568733891043</v>
      </c>
      <c r="X75" s="27">
        <f t="shared" si="47"/>
        <v>271016938</v>
      </c>
      <c r="Y75" s="27">
        <f t="shared" si="47"/>
        <v>271016938</v>
      </c>
      <c r="Z75" s="102">
        <f t="shared" si="21"/>
        <v>0.0301568733891043</v>
      </c>
      <c r="AA75" s="76">
        <f t="shared" si="47"/>
        <v>8715887457</v>
      </c>
    </row>
    <row r="76" spans="1:27" ht="12.75">
      <c r="A76" s="20" t="s">
        <v>151</v>
      </c>
      <c r="B76" s="19" t="s">
        <v>152</v>
      </c>
      <c r="C76" s="27">
        <f>+C77</f>
        <v>0</v>
      </c>
      <c r="D76" s="24">
        <f t="shared" si="47"/>
        <v>0</v>
      </c>
      <c r="E76" s="24">
        <f t="shared" si="47"/>
        <v>0</v>
      </c>
      <c r="F76" s="27">
        <f t="shared" si="47"/>
        <v>8986904395</v>
      </c>
      <c r="G76" s="24">
        <f t="shared" si="47"/>
        <v>0</v>
      </c>
      <c r="H76" s="27">
        <f t="shared" si="47"/>
        <v>8986904395</v>
      </c>
      <c r="I76" s="27">
        <f t="shared" si="47"/>
        <v>8986904395</v>
      </c>
      <c r="J76" s="27">
        <f t="shared" si="47"/>
        <v>0</v>
      </c>
      <c r="K76" s="27">
        <f t="shared" si="47"/>
        <v>8986904395</v>
      </c>
      <c r="L76" s="102">
        <f t="shared" si="48"/>
        <v>1</v>
      </c>
      <c r="M76" s="27">
        <f t="shared" si="47"/>
        <v>0</v>
      </c>
      <c r="N76" s="27">
        <f t="shared" si="47"/>
        <v>8986904395</v>
      </c>
      <c r="O76" s="27">
        <f t="shared" si="47"/>
        <v>0</v>
      </c>
      <c r="P76" s="27">
        <f t="shared" si="47"/>
        <v>8986904395</v>
      </c>
      <c r="Q76" s="102">
        <f t="shared" si="49"/>
        <v>1</v>
      </c>
      <c r="R76" s="27">
        <f t="shared" si="47"/>
        <v>0</v>
      </c>
      <c r="S76" s="102">
        <f t="shared" si="16"/>
        <v>0</v>
      </c>
      <c r="T76" s="24">
        <f t="shared" si="47"/>
        <v>0</v>
      </c>
      <c r="U76" s="27">
        <f t="shared" si="47"/>
        <v>271016938</v>
      </c>
      <c r="V76" s="27">
        <f t="shared" si="47"/>
        <v>271016938</v>
      </c>
      <c r="W76" s="102">
        <f t="shared" si="18"/>
        <v>0.0301568733891043</v>
      </c>
      <c r="X76" s="27">
        <f t="shared" si="47"/>
        <v>271016938</v>
      </c>
      <c r="Y76" s="27">
        <f t="shared" si="47"/>
        <v>271016938</v>
      </c>
      <c r="Z76" s="102">
        <f t="shared" si="21"/>
        <v>0.0301568733891043</v>
      </c>
      <c r="AA76" s="76">
        <f t="shared" si="47"/>
        <v>8715887457</v>
      </c>
    </row>
    <row r="77" spans="1:27" s="107" customFormat="1" ht="13.5" thickBot="1">
      <c r="A77" s="73" t="s">
        <v>153</v>
      </c>
      <c r="B77" s="74" t="s">
        <v>154</v>
      </c>
      <c r="C77" s="92">
        <f>SUM(C78:C91)</f>
        <v>0</v>
      </c>
      <c r="D77" s="93">
        <f aca="true" t="shared" si="50" ref="D77:Y77">SUM(D78:D91)</f>
        <v>0</v>
      </c>
      <c r="E77" s="93">
        <f t="shared" si="50"/>
        <v>0</v>
      </c>
      <c r="F77" s="92">
        <f t="shared" si="50"/>
        <v>8986904395</v>
      </c>
      <c r="G77" s="93">
        <f t="shared" si="50"/>
        <v>0</v>
      </c>
      <c r="H77" s="92">
        <f t="shared" si="50"/>
        <v>8986904395</v>
      </c>
      <c r="I77" s="92">
        <f t="shared" si="50"/>
        <v>8986904395</v>
      </c>
      <c r="J77" s="92">
        <f t="shared" si="50"/>
        <v>0</v>
      </c>
      <c r="K77" s="92">
        <f t="shared" si="50"/>
        <v>8986904395</v>
      </c>
      <c r="L77" s="103">
        <f t="shared" si="48"/>
        <v>1</v>
      </c>
      <c r="M77" s="92">
        <f t="shared" si="50"/>
        <v>0</v>
      </c>
      <c r="N77" s="92">
        <f t="shared" si="50"/>
        <v>8986904395</v>
      </c>
      <c r="O77" s="92">
        <f t="shared" si="50"/>
        <v>0</v>
      </c>
      <c r="P77" s="92">
        <f t="shared" si="50"/>
        <v>8986904395</v>
      </c>
      <c r="Q77" s="103">
        <f t="shared" si="49"/>
        <v>1</v>
      </c>
      <c r="R77" s="92">
        <f t="shared" si="50"/>
        <v>0</v>
      </c>
      <c r="S77" s="103">
        <f t="shared" si="16"/>
        <v>0</v>
      </c>
      <c r="T77" s="93">
        <f t="shared" si="50"/>
        <v>0</v>
      </c>
      <c r="U77" s="92">
        <f t="shared" si="50"/>
        <v>271016938</v>
      </c>
      <c r="V77" s="92">
        <f>SUM(V78:V91)</f>
        <v>271016938</v>
      </c>
      <c r="W77" s="103">
        <f t="shared" si="18"/>
        <v>0.0301568733891043</v>
      </c>
      <c r="X77" s="92">
        <f>SUM(X78:X91)</f>
        <v>271016938</v>
      </c>
      <c r="Y77" s="92">
        <f t="shared" si="50"/>
        <v>271016938</v>
      </c>
      <c r="Z77" s="103">
        <f t="shared" si="21"/>
        <v>0.0301568733891043</v>
      </c>
      <c r="AA77" s="77">
        <f>SUM(AA78:AA91)</f>
        <v>8715887457</v>
      </c>
    </row>
    <row r="78" spans="1:27" s="107" customFormat="1" ht="12.75">
      <c r="A78" s="53" t="s">
        <v>155</v>
      </c>
      <c r="B78" s="54" t="s">
        <v>140</v>
      </c>
      <c r="C78" s="35">
        <v>0</v>
      </c>
      <c r="D78" s="34">
        <v>0</v>
      </c>
      <c r="E78" s="34">
        <v>0</v>
      </c>
      <c r="F78" s="35">
        <f>7554471+39753557</f>
        <v>47308028</v>
      </c>
      <c r="G78" s="34">
        <v>0</v>
      </c>
      <c r="H78" s="35">
        <f aca="true" t="shared" si="51" ref="H78:H91">+C78+D78-E78+F78-G78</f>
        <v>47308028</v>
      </c>
      <c r="I78" s="35">
        <f>+H78</f>
        <v>47308028</v>
      </c>
      <c r="J78" s="35">
        <v>0</v>
      </c>
      <c r="K78" s="35">
        <f>+I78-J78</f>
        <v>47308028</v>
      </c>
      <c r="L78" s="106">
        <f t="shared" si="48"/>
        <v>1</v>
      </c>
      <c r="M78" s="35">
        <f>+H78-K78</f>
        <v>0</v>
      </c>
      <c r="N78" s="35">
        <f>+H78</f>
        <v>47308028</v>
      </c>
      <c r="O78" s="35">
        <v>0</v>
      </c>
      <c r="P78" s="35">
        <f>+N78-O78</f>
        <v>47308028</v>
      </c>
      <c r="Q78" s="106">
        <f t="shared" si="49"/>
        <v>1</v>
      </c>
      <c r="R78" s="35">
        <f>+H78-P78</f>
        <v>0</v>
      </c>
      <c r="S78" s="106">
        <f aca="true" t="shared" si="52" ref="S78:S95">+R78/H78</f>
        <v>0</v>
      </c>
      <c r="T78" s="34">
        <v>0</v>
      </c>
      <c r="U78" s="35">
        <f>4504050+3050421+2000000+2664520+126800+162400+293663+347189+140000+1650954+1125651</f>
        <v>16065648</v>
      </c>
      <c r="V78" s="35">
        <f>+T78+U78</f>
        <v>16065648</v>
      </c>
      <c r="W78" s="106">
        <f t="shared" si="18"/>
        <v>0.3395966536588674</v>
      </c>
      <c r="X78" s="35">
        <f>+U78</f>
        <v>16065648</v>
      </c>
      <c r="Y78" s="35">
        <f>+X78</f>
        <v>16065648</v>
      </c>
      <c r="Z78" s="106">
        <f t="shared" si="21"/>
        <v>0.3395966536588674</v>
      </c>
      <c r="AA78" s="78">
        <f>+H78-V78</f>
        <v>31242380</v>
      </c>
    </row>
    <row r="79" spans="1:27" s="107" customFormat="1" ht="12.75">
      <c r="A79" s="17" t="s">
        <v>176</v>
      </c>
      <c r="B79" s="4" t="s">
        <v>167</v>
      </c>
      <c r="C79" s="9">
        <v>0</v>
      </c>
      <c r="D79" s="2">
        <v>0</v>
      </c>
      <c r="E79" s="2">
        <v>0</v>
      </c>
      <c r="F79" s="9">
        <v>739062738</v>
      </c>
      <c r="G79" s="2">
        <v>0</v>
      </c>
      <c r="H79" s="9">
        <f t="shared" si="51"/>
        <v>739062738</v>
      </c>
      <c r="I79" s="9">
        <f aca="true" t="shared" si="53" ref="I79:I91">+H79</f>
        <v>739062738</v>
      </c>
      <c r="J79" s="9">
        <v>0</v>
      </c>
      <c r="K79" s="9">
        <f aca="true" t="shared" si="54" ref="K79:K91">+I79-J79</f>
        <v>739062738</v>
      </c>
      <c r="L79" s="108">
        <f t="shared" si="48"/>
        <v>1</v>
      </c>
      <c r="M79" s="9">
        <f>+H79-K79</f>
        <v>0</v>
      </c>
      <c r="N79" s="9">
        <f aca="true" t="shared" si="55" ref="N79:N91">+H79</f>
        <v>739062738</v>
      </c>
      <c r="O79" s="9">
        <v>0</v>
      </c>
      <c r="P79" s="9">
        <f aca="true" t="shared" si="56" ref="P79:P91">+N79-O79</f>
        <v>739062738</v>
      </c>
      <c r="Q79" s="108">
        <f t="shared" si="49"/>
        <v>1</v>
      </c>
      <c r="R79" s="9">
        <f aca="true" t="shared" si="57" ref="R79:R91">+H79-P79</f>
        <v>0</v>
      </c>
      <c r="S79" s="108">
        <f t="shared" si="52"/>
        <v>0</v>
      </c>
      <c r="T79" s="2">
        <v>0</v>
      </c>
      <c r="U79" s="9">
        <f>10880800+38860000+1750000</f>
        <v>51490800</v>
      </c>
      <c r="V79" s="9">
        <f aca="true" t="shared" si="58" ref="V79:V91">+T79+U79</f>
        <v>51490800</v>
      </c>
      <c r="W79" s="108">
        <f t="shared" si="18"/>
        <v>0.06967040462537837</v>
      </c>
      <c r="X79" s="9">
        <f>+U79</f>
        <v>51490800</v>
      </c>
      <c r="Y79" s="9">
        <f aca="true" t="shared" si="59" ref="Y79:Y91">+X79</f>
        <v>51490800</v>
      </c>
      <c r="Z79" s="108">
        <f t="shared" si="21"/>
        <v>0.06967040462537837</v>
      </c>
      <c r="AA79" s="79">
        <f aca="true" t="shared" si="60" ref="AA79:AA91">+H79-V79</f>
        <v>687571938</v>
      </c>
    </row>
    <row r="80" spans="1:27" s="107" customFormat="1" ht="12.75">
      <c r="A80" s="17" t="s">
        <v>177</v>
      </c>
      <c r="B80" s="4" t="s">
        <v>168</v>
      </c>
      <c r="C80" s="9">
        <v>0</v>
      </c>
      <c r="D80" s="2">
        <v>0</v>
      </c>
      <c r="E80" s="2">
        <v>0</v>
      </c>
      <c r="F80" s="9">
        <v>3187174674</v>
      </c>
      <c r="G80" s="2">
        <v>0</v>
      </c>
      <c r="H80" s="9">
        <f t="shared" si="51"/>
        <v>3187174674</v>
      </c>
      <c r="I80" s="9">
        <f t="shared" si="53"/>
        <v>3187174674</v>
      </c>
      <c r="J80" s="9">
        <v>0</v>
      </c>
      <c r="K80" s="9">
        <f t="shared" si="54"/>
        <v>3187174674</v>
      </c>
      <c r="L80" s="108">
        <f t="shared" si="48"/>
        <v>1</v>
      </c>
      <c r="M80" s="9">
        <f aca="true" t="shared" si="61" ref="M80:M91">+H80-K80</f>
        <v>0</v>
      </c>
      <c r="N80" s="9">
        <f t="shared" si="55"/>
        <v>3187174674</v>
      </c>
      <c r="O80" s="9">
        <v>0</v>
      </c>
      <c r="P80" s="9">
        <f t="shared" si="56"/>
        <v>3187174674</v>
      </c>
      <c r="Q80" s="108">
        <f t="shared" si="49"/>
        <v>1</v>
      </c>
      <c r="R80" s="9">
        <f t="shared" si="57"/>
        <v>0</v>
      </c>
      <c r="S80" s="108">
        <f t="shared" si="52"/>
        <v>0</v>
      </c>
      <c r="T80" s="2">
        <v>0</v>
      </c>
      <c r="U80" s="9">
        <f>1540333+2216667+6577577</f>
        <v>10334577</v>
      </c>
      <c r="V80" s="9">
        <f t="shared" si="58"/>
        <v>10334577</v>
      </c>
      <c r="W80" s="108">
        <f aca="true" t="shared" si="62" ref="W80:W95">+V80/H80</f>
        <v>0.0032425511799859387</v>
      </c>
      <c r="X80" s="9">
        <f>+U80</f>
        <v>10334577</v>
      </c>
      <c r="Y80" s="9">
        <f>+X80</f>
        <v>10334577</v>
      </c>
      <c r="Z80" s="108">
        <f aca="true" t="shared" si="63" ref="Z80:Z99">+Y80/H80</f>
        <v>0.0032425511799859387</v>
      </c>
      <c r="AA80" s="79">
        <f t="shared" si="60"/>
        <v>3176840097</v>
      </c>
    </row>
    <row r="81" spans="1:27" s="107" customFormat="1" ht="12.75">
      <c r="A81" s="17" t="s">
        <v>178</v>
      </c>
      <c r="B81" s="4" t="s">
        <v>169</v>
      </c>
      <c r="C81" s="9">
        <v>0</v>
      </c>
      <c r="D81" s="2">
        <v>0</v>
      </c>
      <c r="E81" s="2">
        <v>0</v>
      </c>
      <c r="F81" s="9">
        <v>4306552813</v>
      </c>
      <c r="G81" s="2">
        <v>0</v>
      </c>
      <c r="H81" s="9">
        <f t="shared" si="51"/>
        <v>4306552813</v>
      </c>
      <c r="I81" s="9">
        <f t="shared" si="53"/>
        <v>4306552813</v>
      </c>
      <c r="J81" s="9">
        <v>0</v>
      </c>
      <c r="K81" s="9">
        <f t="shared" si="54"/>
        <v>4306552813</v>
      </c>
      <c r="L81" s="108">
        <f t="shared" si="48"/>
        <v>1</v>
      </c>
      <c r="M81" s="9">
        <f t="shared" si="61"/>
        <v>0</v>
      </c>
      <c r="N81" s="9">
        <f t="shared" si="55"/>
        <v>4306552813</v>
      </c>
      <c r="O81" s="9">
        <v>0</v>
      </c>
      <c r="P81" s="9">
        <f t="shared" si="56"/>
        <v>4306552813</v>
      </c>
      <c r="Q81" s="108">
        <f t="shared" si="49"/>
        <v>1</v>
      </c>
      <c r="R81" s="9">
        <f t="shared" si="57"/>
        <v>0</v>
      </c>
      <c r="S81" s="108">
        <f t="shared" si="52"/>
        <v>0</v>
      </c>
      <c r="T81" s="2">
        <v>0</v>
      </c>
      <c r="U81" s="9">
        <f>1050000+6000000</f>
        <v>7050000</v>
      </c>
      <c r="V81" s="9">
        <f t="shared" si="58"/>
        <v>7050000</v>
      </c>
      <c r="W81" s="108">
        <f t="shared" si="62"/>
        <v>0.0016370401818174567</v>
      </c>
      <c r="X81" s="9">
        <f aca="true" t="shared" si="64" ref="X81:X91">+U81</f>
        <v>7050000</v>
      </c>
      <c r="Y81" s="9">
        <f t="shared" si="59"/>
        <v>7050000</v>
      </c>
      <c r="Z81" s="108">
        <f t="shared" si="63"/>
        <v>0.0016370401818174567</v>
      </c>
      <c r="AA81" s="79">
        <f t="shared" si="60"/>
        <v>4299502813</v>
      </c>
    </row>
    <row r="82" spans="1:27" s="107" customFormat="1" ht="12.75">
      <c r="A82" s="17" t="s">
        <v>179</v>
      </c>
      <c r="B82" s="4" t="s">
        <v>170</v>
      </c>
      <c r="C82" s="9">
        <v>0</v>
      </c>
      <c r="D82" s="2">
        <v>0</v>
      </c>
      <c r="E82" s="2">
        <v>0</v>
      </c>
      <c r="F82" s="9">
        <v>3406743</v>
      </c>
      <c r="G82" s="2">
        <v>0</v>
      </c>
      <c r="H82" s="9">
        <f t="shared" si="51"/>
        <v>3406743</v>
      </c>
      <c r="I82" s="9">
        <f t="shared" si="53"/>
        <v>3406743</v>
      </c>
      <c r="J82" s="9">
        <v>0</v>
      </c>
      <c r="K82" s="9">
        <f t="shared" si="54"/>
        <v>3406743</v>
      </c>
      <c r="L82" s="108">
        <f t="shared" si="48"/>
        <v>1</v>
      </c>
      <c r="M82" s="9">
        <f t="shared" si="61"/>
        <v>0</v>
      </c>
      <c r="N82" s="9">
        <f t="shared" si="55"/>
        <v>3406743</v>
      </c>
      <c r="O82" s="9">
        <v>0</v>
      </c>
      <c r="P82" s="9">
        <f t="shared" si="56"/>
        <v>3406743</v>
      </c>
      <c r="Q82" s="108">
        <f t="shared" si="49"/>
        <v>1</v>
      </c>
      <c r="R82" s="9">
        <f t="shared" si="57"/>
        <v>0</v>
      </c>
      <c r="S82" s="108">
        <f t="shared" si="52"/>
        <v>0</v>
      </c>
      <c r="T82" s="2">
        <v>0</v>
      </c>
      <c r="U82" s="9">
        <v>406743</v>
      </c>
      <c r="V82" s="9">
        <f t="shared" si="58"/>
        <v>406743</v>
      </c>
      <c r="W82" s="108">
        <f t="shared" si="62"/>
        <v>0.11939350869731001</v>
      </c>
      <c r="X82" s="9">
        <f t="shared" si="64"/>
        <v>406743</v>
      </c>
      <c r="Y82" s="9">
        <f t="shared" si="59"/>
        <v>406743</v>
      </c>
      <c r="Z82" s="108">
        <f t="shared" si="63"/>
        <v>0.11939350869731001</v>
      </c>
      <c r="AA82" s="79">
        <f t="shared" si="60"/>
        <v>3000000</v>
      </c>
    </row>
    <row r="83" spans="1:27" s="107" customFormat="1" ht="12.75">
      <c r="A83" s="17" t="s">
        <v>180</v>
      </c>
      <c r="B83" s="4" t="s">
        <v>171</v>
      </c>
      <c r="C83" s="9">
        <v>0</v>
      </c>
      <c r="D83" s="2">
        <v>0</v>
      </c>
      <c r="E83" s="2">
        <v>0</v>
      </c>
      <c r="F83" s="9">
        <v>35052204</v>
      </c>
      <c r="G83" s="2">
        <v>0</v>
      </c>
      <c r="H83" s="9">
        <f t="shared" si="51"/>
        <v>35052204</v>
      </c>
      <c r="I83" s="9">
        <f t="shared" si="53"/>
        <v>35052204</v>
      </c>
      <c r="J83" s="9">
        <v>0</v>
      </c>
      <c r="K83" s="9">
        <f t="shared" si="54"/>
        <v>35052204</v>
      </c>
      <c r="L83" s="108">
        <f t="shared" si="48"/>
        <v>1</v>
      </c>
      <c r="M83" s="9">
        <f t="shared" si="61"/>
        <v>0</v>
      </c>
      <c r="N83" s="9">
        <f t="shared" si="55"/>
        <v>35052204</v>
      </c>
      <c r="O83" s="9">
        <v>0</v>
      </c>
      <c r="P83" s="9">
        <f t="shared" si="56"/>
        <v>35052204</v>
      </c>
      <c r="Q83" s="108">
        <f t="shared" si="49"/>
        <v>1</v>
      </c>
      <c r="R83" s="9">
        <f t="shared" si="57"/>
        <v>0</v>
      </c>
      <c r="S83" s="108">
        <f t="shared" si="52"/>
        <v>0</v>
      </c>
      <c r="T83" s="2">
        <v>0</v>
      </c>
      <c r="U83" s="9">
        <v>0</v>
      </c>
      <c r="V83" s="9">
        <f t="shared" si="58"/>
        <v>0</v>
      </c>
      <c r="W83" s="108">
        <f t="shared" si="62"/>
        <v>0</v>
      </c>
      <c r="X83" s="9">
        <f t="shared" si="64"/>
        <v>0</v>
      </c>
      <c r="Y83" s="9">
        <f t="shared" si="59"/>
        <v>0</v>
      </c>
      <c r="Z83" s="108">
        <f t="shared" si="63"/>
        <v>0</v>
      </c>
      <c r="AA83" s="79">
        <f t="shared" si="60"/>
        <v>35052204</v>
      </c>
    </row>
    <row r="84" spans="1:27" s="107" customFormat="1" ht="12.75">
      <c r="A84" s="17" t="s">
        <v>181</v>
      </c>
      <c r="B84" s="4" t="s">
        <v>172</v>
      </c>
      <c r="C84" s="9">
        <v>0</v>
      </c>
      <c r="D84" s="2">
        <v>0</v>
      </c>
      <c r="E84" s="2">
        <v>0</v>
      </c>
      <c r="F84" s="9">
        <v>120390171</v>
      </c>
      <c r="G84" s="2">
        <v>0</v>
      </c>
      <c r="H84" s="9">
        <f t="shared" si="51"/>
        <v>120390171</v>
      </c>
      <c r="I84" s="9">
        <f t="shared" si="53"/>
        <v>120390171</v>
      </c>
      <c r="J84" s="9">
        <v>0</v>
      </c>
      <c r="K84" s="9">
        <f t="shared" si="54"/>
        <v>120390171</v>
      </c>
      <c r="L84" s="108">
        <f t="shared" si="48"/>
        <v>1</v>
      </c>
      <c r="M84" s="9">
        <f t="shared" si="61"/>
        <v>0</v>
      </c>
      <c r="N84" s="9">
        <f t="shared" si="55"/>
        <v>120390171</v>
      </c>
      <c r="O84" s="9">
        <v>0</v>
      </c>
      <c r="P84" s="9">
        <f t="shared" si="56"/>
        <v>120390171</v>
      </c>
      <c r="Q84" s="108">
        <f t="shared" si="49"/>
        <v>1</v>
      </c>
      <c r="R84" s="9">
        <f t="shared" si="57"/>
        <v>0</v>
      </c>
      <c r="S84" s="108">
        <f t="shared" si="52"/>
        <v>0</v>
      </c>
      <c r="T84" s="2">
        <v>0</v>
      </c>
      <c r="U84" s="9">
        <v>0</v>
      </c>
      <c r="V84" s="9">
        <f t="shared" si="58"/>
        <v>0</v>
      </c>
      <c r="W84" s="108">
        <f t="shared" si="62"/>
        <v>0</v>
      </c>
      <c r="X84" s="9">
        <f t="shared" si="64"/>
        <v>0</v>
      </c>
      <c r="Y84" s="9">
        <f t="shared" si="59"/>
        <v>0</v>
      </c>
      <c r="Z84" s="108">
        <f t="shared" si="63"/>
        <v>0</v>
      </c>
      <c r="AA84" s="79">
        <f t="shared" si="60"/>
        <v>120390171</v>
      </c>
    </row>
    <row r="85" spans="1:27" s="107" customFormat="1" ht="12.75">
      <c r="A85" s="17" t="s">
        <v>182</v>
      </c>
      <c r="B85" s="4" t="s">
        <v>189</v>
      </c>
      <c r="C85" s="9">
        <v>0</v>
      </c>
      <c r="D85" s="2">
        <v>0</v>
      </c>
      <c r="E85" s="2">
        <v>0</v>
      </c>
      <c r="F85" s="9">
        <v>19171940</v>
      </c>
      <c r="G85" s="2">
        <v>0</v>
      </c>
      <c r="H85" s="9">
        <f t="shared" si="51"/>
        <v>19171940</v>
      </c>
      <c r="I85" s="9">
        <f t="shared" si="53"/>
        <v>19171940</v>
      </c>
      <c r="J85" s="9">
        <v>0</v>
      </c>
      <c r="K85" s="9">
        <f t="shared" si="54"/>
        <v>19171940</v>
      </c>
      <c r="L85" s="108">
        <f t="shared" si="48"/>
        <v>1</v>
      </c>
      <c r="M85" s="9">
        <f t="shared" si="61"/>
        <v>0</v>
      </c>
      <c r="N85" s="9">
        <f t="shared" si="55"/>
        <v>19171940</v>
      </c>
      <c r="O85" s="9">
        <v>0</v>
      </c>
      <c r="P85" s="9">
        <f t="shared" si="56"/>
        <v>19171940</v>
      </c>
      <c r="Q85" s="108">
        <f t="shared" si="49"/>
        <v>1</v>
      </c>
      <c r="R85" s="9">
        <f t="shared" si="57"/>
        <v>0</v>
      </c>
      <c r="S85" s="108">
        <f t="shared" si="52"/>
        <v>0</v>
      </c>
      <c r="T85" s="2">
        <v>0</v>
      </c>
      <c r="U85" s="9">
        <v>0</v>
      </c>
      <c r="V85" s="9">
        <f t="shared" si="58"/>
        <v>0</v>
      </c>
      <c r="W85" s="108">
        <f t="shared" si="62"/>
        <v>0</v>
      </c>
      <c r="X85" s="9">
        <f t="shared" si="64"/>
        <v>0</v>
      </c>
      <c r="Y85" s="9">
        <f t="shared" si="59"/>
        <v>0</v>
      </c>
      <c r="Z85" s="108">
        <f t="shared" si="63"/>
        <v>0</v>
      </c>
      <c r="AA85" s="79">
        <f t="shared" si="60"/>
        <v>19171940</v>
      </c>
    </row>
    <row r="86" spans="1:27" s="107" customFormat="1" ht="12.75">
      <c r="A86" s="17" t="s">
        <v>183</v>
      </c>
      <c r="B86" s="4" t="s">
        <v>173</v>
      </c>
      <c r="C86" s="9">
        <v>0</v>
      </c>
      <c r="D86" s="2">
        <v>0</v>
      </c>
      <c r="E86" s="2">
        <v>0</v>
      </c>
      <c r="F86" s="9">
        <v>4757624</v>
      </c>
      <c r="G86" s="2">
        <v>0</v>
      </c>
      <c r="H86" s="9">
        <f t="shared" si="51"/>
        <v>4757624</v>
      </c>
      <c r="I86" s="9">
        <f t="shared" si="53"/>
        <v>4757624</v>
      </c>
      <c r="J86" s="9">
        <v>0</v>
      </c>
      <c r="K86" s="9">
        <f t="shared" si="54"/>
        <v>4757624</v>
      </c>
      <c r="L86" s="108">
        <f t="shared" si="48"/>
        <v>1</v>
      </c>
      <c r="M86" s="9">
        <f t="shared" si="61"/>
        <v>0</v>
      </c>
      <c r="N86" s="9">
        <f t="shared" si="55"/>
        <v>4757624</v>
      </c>
      <c r="O86" s="9">
        <v>0</v>
      </c>
      <c r="P86" s="9">
        <f t="shared" si="56"/>
        <v>4757624</v>
      </c>
      <c r="Q86" s="108">
        <f t="shared" si="49"/>
        <v>1</v>
      </c>
      <c r="R86" s="9">
        <f t="shared" si="57"/>
        <v>0</v>
      </c>
      <c r="S86" s="108">
        <f t="shared" si="52"/>
        <v>0</v>
      </c>
      <c r="T86" s="2">
        <v>0</v>
      </c>
      <c r="U86" s="9">
        <v>0</v>
      </c>
      <c r="V86" s="9">
        <f t="shared" si="58"/>
        <v>0</v>
      </c>
      <c r="W86" s="108">
        <f t="shared" si="62"/>
        <v>0</v>
      </c>
      <c r="X86" s="9">
        <f t="shared" si="64"/>
        <v>0</v>
      </c>
      <c r="Y86" s="9">
        <f t="shared" si="59"/>
        <v>0</v>
      </c>
      <c r="Z86" s="108">
        <f t="shared" si="63"/>
        <v>0</v>
      </c>
      <c r="AA86" s="79">
        <f t="shared" si="60"/>
        <v>4757624</v>
      </c>
    </row>
    <row r="87" spans="1:27" s="107" customFormat="1" ht="12.75">
      <c r="A87" s="17" t="s">
        <v>184</v>
      </c>
      <c r="B87" s="4" t="s">
        <v>174</v>
      </c>
      <c r="C87" s="9">
        <v>0</v>
      </c>
      <c r="D87" s="2">
        <v>0</v>
      </c>
      <c r="E87" s="2">
        <v>0</v>
      </c>
      <c r="F87" s="9">
        <v>213400000</v>
      </c>
      <c r="G87" s="2">
        <v>0</v>
      </c>
      <c r="H87" s="9">
        <f t="shared" si="51"/>
        <v>213400000</v>
      </c>
      <c r="I87" s="9">
        <f t="shared" si="53"/>
        <v>213400000</v>
      </c>
      <c r="J87" s="9">
        <v>0</v>
      </c>
      <c r="K87" s="9">
        <f t="shared" si="54"/>
        <v>213400000</v>
      </c>
      <c r="L87" s="108">
        <f t="shared" si="48"/>
        <v>1</v>
      </c>
      <c r="M87" s="9">
        <f t="shared" si="61"/>
        <v>0</v>
      </c>
      <c r="N87" s="9">
        <f t="shared" si="55"/>
        <v>213400000</v>
      </c>
      <c r="O87" s="9">
        <v>0</v>
      </c>
      <c r="P87" s="9">
        <f t="shared" si="56"/>
        <v>213400000</v>
      </c>
      <c r="Q87" s="108">
        <f t="shared" si="49"/>
        <v>1</v>
      </c>
      <c r="R87" s="9">
        <f t="shared" si="57"/>
        <v>0</v>
      </c>
      <c r="S87" s="108">
        <f t="shared" si="52"/>
        <v>0</v>
      </c>
      <c r="T87" s="2">
        <v>0</v>
      </c>
      <c r="U87" s="9">
        <v>0</v>
      </c>
      <c r="V87" s="9">
        <f t="shared" si="58"/>
        <v>0</v>
      </c>
      <c r="W87" s="108">
        <f t="shared" si="62"/>
        <v>0</v>
      </c>
      <c r="X87" s="9">
        <f t="shared" si="64"/>
        <v>0</v>
      </c>
      <c r="Y87" s="9">
        <f t="shared" si="59"/>
        <v>0</v>
      </c>
      <c r="Z87" s="108">
        <f t="shared" si="63"/>
        <v>0</v>
      </c>
      <c r="AA87" s="79">
        <f t="shared" si="60"/>
        <v>213400000</v>
      </c>
    </row>
    <row r="88" spans="1:27" s="107" customFormat="1" ht="12.75">
      <c r="A88" s="17" t="s">
        <v>185</v>
      </c>
      <c r="B88" s="4" t="s">
        <v>175</v>
      </c>
      <c r="C88" s="9">
        <v>0</v>
      </c>
      <c r="D88" s="2">
        <v>0</v>
      </c>
      <c r="E88" s="2">
        <v>0</v>
      </c>
      <c r="F88" s="9">
        <v>124958290</v>
      </c>
      <c r="G88" s="2">
        <v>0</v>
      </c>
      <c r="H88" s="9">
        <f t="shared" si="51"/>
        <v>124958290</v>
      </c>
      <c r="I88" s="9">
        <f t="shared" si="53"/>
        <v>124958290</v>
      </c>
      <c r="J88" s="9">
        <v>0</v>
      </c>
      <c r="K88" s="9">
        <f t="shared" si="54"/>
        <v>124958290</v>
      </c>
      <c r="L88" s="108">
        <f t="shared" si="48"/>
        <v>1</v>
      </c>
      <c r="M88" s="9">
        <f t="shared" si="61"/>
        <v>0</v>
      </c>
      <c r="N88" s="9">
        <f t="shared" si="55"/>
        <v>124958290</v>
      </c>
      <c r="O88" s="9">
        <v>0</v>
      </c>
      <c r="P88" s="9">
        <f t="shared" si="56"/>
        <v>124958290</v>
      </c>
      <c r="Q88" s="108">
        <f t="shared" si="49"/>
        <v>1</v>
      </c>
      <c r="R88" s="9">
        <f t="shared" si="57"/>
        <v>0</v>
      </c>
      <c r="S88" s="108">
        <f t="shared" si="52"/>
        <v>0</v>
      </c>
      <c r="T88" s="2">
        <v>0</v>
      </c>
      <c r="U88" s="9">
        <v>0</v>
      </c>
      <c r="V88" s="9">
        <f t="shared" si="58"/>
        <v>0</v>
      </c>
      <c r="W88" s="108">
        <f t="shared" si="62"/>
        <v>0</v>
      </c>
      <c r="X88" s="9">
        <f t="shared" si="64"/>
        <v>0</v>
      </c>
      <c r="Y88" s="9">
        <f t="shared" si="59"/>
        <v>0</v>
      </c>
      <c r="Z88" s="108">
        <f t="shared" si="63"/>
        <v>0</v>
      </c>
      <c r="AA88" s="79">
        <f t="shared" si="60"/>
        <v>124958290</v>
      </c>
    </row>
    <row r="89" spans="1:27" s="107" customFormat="1" ht="12.75">
      <c r="A89" s="17" t="s">
        <v>186</v>
      </c>
      <c r="B89" s="4" t="s">
        <v>188</v>
      </c>
      <c r="C89" s="9">
        <v>0</v>
      </c>
      <c r="D89" s="2">
        <v>0</v>
      </c>
      <c r="E89" s="2">
        <v>0</v>
      </c>
      <c r="F89" s="9">
        <v>10115895</v>
      </c>
      <c r="G89" s="2">
        <v>0</v>
      </c>
      <c r="H89" s="9">
        <f t="shared" si="51"/>
        <v>10115895</v>
      </c>
      <c r="I89" s="9">
        <f t="shared" si="53"/>
        <v>10115895</v>
      </c>
      <c r="J89" s="9">
        <v>0</v>
      </c>
      <c r="K89" s="9">
        <f t="shared" si="54"/>
        <v>10115895</v>
      </c>
      <c r="L89" s="108">
        <f t="shared" si="48"/>
        <v>1</v>
      </c>
      <c r="M89" s="9">
        <f t="shared" si="61"/>
        <v>0</v>
      </c>
      <c r="N89" s="9">
        <f t="shared" si="55"/>
        <v>10115895</v>
      </c>
      <c r="O89" s="9">
        <v>0</v>
      </c>
      <c r="P89" s="9">
        <f t="shared" si="56"/>
        <v>10115895</v>
      </c>
      <c r="Q89" s="108">
        <f t="shared" si="49"/>
        <v>1</v>
      </c>
      <c r="R89" s="9">
        <f t="shared" si="57"/>
        <v>0</v>
      </c>
      <c r="S89" s="108">
        <f t="shared" si="52"/>
        <v>0</v>
      </c>
      <c r="T89" s="2">
        <v>0</v>
      </c>
      <c r="U89" s="9">
        <f>220666+220666+366666+9175767+132130</f>
        <v>10115895</v>
      </c>
      <c r="V89" s="9">
        <f t="shared" si="58"/>
        <v>10115895</v>
      </c>
      <c r="W89" s="108">
        <f t="shared" si="62"/>
        <v>1</v>
      </c>
      <c r="X89" s="9">
        <f t="shared" si="64"/>
        <v>10115895</v>
      </c>
      <c r="Y89" s="9">
        <f t="shared" si="59"/>
        <v>10115895</v>
      </c>
      <c r="Z89" s="108">
        <f t="shared" si="63"/>
        <v>1</v>
      </c>
      <c r="AA89" s="79">
        <f t="shared" si="60"/>
        <v>0</v>
      </c>
    </row>
    <row r="90" spans="1:27" s="107" customFormat="1" ht="12.75">
      <c r="A90" s="17" t="s">
        <v>187</v>
      </c>
      <c r="B90" s="4" t="s">
        <v>190</v>
      </c>
      <c r="C90" s="9">
        <v>0</v>
      </c>
      <c r="D90" s="2">
        <v>0</v>
      </c>
      <c r="E90" s="2">
        <v>0</v>
      </c>
      <c r="F90" s="9">
        <v>150408475</v>
      </c>
      <c r="G90" s="2">
        <v>0</v>
      </c>
      <c r="H90" s="9">
        <f t="shared" si="51"/>
        <v>150408475</v>
      </c>
      <c r="I90" s="9">
        <f t="shared" si="53"/>
        <v>150408475</v>
      </c>
      <c r="J90" s="9">
        <v>0</v>
      </c>
      <c r="K90" s="9">
        <f t="shared" si="54"/>
        <v>150408475</v>
      </c>
      <c r="L90" s="108">
        <f t="shared" si="48"/>
        <v>1</v>
      </c>
      <c r="M90" s="9">
        <f t="shared" si="61"/>
        <v>0</v>
      </c>
      <c r="N90" s="9">
        <f t="shared" si="55"/>
        <v>150408475</v>
      </c>
      <c r="O90" s="9">
        <v>0</v>
      </c>
      <c r="P90" s="9">
        <f t="shared" si="56"/>
        <v>150408475</v>
      </c>
      <c r="Q90" s="108">
        <f t="shared" si="49"/>
        <v>1</v>
      </c>
      <c r="R90" s="9">
        <f t="shared" si="57"/>
        <v>0</v>
      </c>
      <c r="S90" s="108">
        <f t="shared" si="52"/>
        <v>0</v>
      </c>
      <c r="T90" s="2">
        <v>0</v>
      </c>
      <c r="U90" s="9">
        <v>150408475</v>
      </c>
      <c r="V90" s="9">
        <f t="shared" si="58"/>
        <v>150408475</v>
      </c>
      <c r="W90" s="108">
        <f t="shared" si="62"/>
        <v>1</v>
      </c>
      <c r="X90" s="9">
        <f t="shared" si="64"/>
        <v>150408475</v>
      </c>
      <c r="Y90" s="9">
        <f>+X90</f>
        <v>150408475</v>
      </c>
      <c r="Z90" s="108">
        <f t="shared" si="63"/>
        <v>1</v>
      </c>
      <c r="AA90" s="79">
        <f t="shared" si="60"/>
        <v>0</v>
      </c>
    </row>
    <row r="91" spans="1:27" s="107" customFormat="1" ht="19.5" customHeight="1" thickBot="1">
      <c r="A91" s="109" t="s">
        <v>192</v>
      </c>
      <c r="B91" s="11" t="s">
        <v>191</v>
      </c>
      <c r="C91" s="46">
        <v>0</v>
      </c>
      <c r="D91" s="5">
        <v>0</v>
      </c>
      <c r="E91" s="5">
        <v>0</v>
      </c>
      <c r="F91" s="46">
        <v>25144800</v>
      </c>
      <c r="G91" s="5">
        <v>0</v>
      </c>
      <c r="H91" s="46">
        <f t="shared" si="51"/>
        <v>25144800</v>
      </c>
      <c r="I91" s="46">
        <f t="shared" si="53"/>
        <v>25144800</v>
      </c>
      <c r="J91" s="46">
        <v>0</v>
      </c>
      <c r="K91" s="46">
        <f t="shared" si="54"/>
        <v>25144800</v>
      </c>
      <c r="L91" s="110">
        <f t="shared" si="48"/>
        <v>1</v>
      </c>
      <c r="M91" s="46">
        <f t="shared" si="61"/>
        <v>0</v>
      </c>
      <c r="N91" s="46">
        <f t="shared" si="55"/>
        <v>25144800</v>
      </c>
      <c r="O91" s="46">
        <v>0</v>
      </c>
      <c r="P91" s="46">
        <f t="shared" si="56"/>
        <v>25144800</v>
      </c>
      <c r="Q91" s="110">
        <f t="shared" si="49"/>
        <v>1</v>
      </c>
      <c r="R91" s="46">
        <f t="shared" si="57"/>
        <v>0</v>
      </c>
      <c r="S91" s="110">
        <f t="shared" si="52"/>
        <v>0</v>
      </c>
      <c r="T91" s="5">
        <v>0</v>
      </c>
      <c r="U91" s="46">
        <v>25144800</v>
      </c>
      <c r="V91" s="46">
        <f t="shared" si="58"/>
        <v>25144800</v>
      </c>
      <c r="W91" s="110">
        <f t="shared" si="62"/>
        <v>1</v>
      </c>
      <c r="X91" s="46">
        <f t="shared" si="64"/>
        <v>25144800</v>
      </c>
      <c r="Y91" s="46">
        <f t="shared" si="59"/>
        <v>25144800</v>
      </c>
      <c r="Z91" s="110">
        <f t="shared" si="63"/>
        <v>1</v>
      </c>
      <c r="AA91" s="80">
        <f t="shared" si="60"/>
        <v>0</v>
      </c>
    </row>
    <row r="92" spans="1:27" ht="12.75">
      <c r="A92" s="69">
        <v>4</v>
      </c>
      <c r="B92" s="70" t="s">
        <v>199</v>
      </c>
      <c r="C92" s="72">
        <f>+C93</f>
        <v>434045432.1</v>
      </c>
      <c r="D92" s="71">
        <f aca="true" t="shared" si="65" ref="D92:AA94">+D93</f>
        <v>0</v>
      </c>
      <c r="E92" s="71">
        <f t="shared" si="65"/>
        <v>0</v>
      </c>
      <c r="F92" s="72">
        <f t="shared" si="65"/>
        <v>2172589795</v>
      </c>
      <c r="G92" s="71">
        <f t="shared" si="65"/>
        <v>0</v>
      </c>
      <c r="H92" s="72">
        <f t="shared" si="65"/>
        <v>2606635227.1</v>
      </c>
      <c r="I92" s="72" t="e">
        <f t="shared" si="65"/>
        <v>#REF!</v>
      </c>
      <c r="J92" s="72">
        <f t="shared" si="65"/>
        <v>4966401</v>
      </c>
      <c r="K92" s="72" t="e">
        <f t="shared" si="65"/>
        <v>#REF!</v>
      </c>
      <c r="L92" s="101" t="e">
        <f t="shared" si="48"/>
        <v>#REF!</v>
      </c>
      <c r="M92" s="72" t="e">
        <f t="shared" si="65"/>
        <v>#REF!</v>
      </c>
      <c r="N92" s="72" t="e">
        <f t="shared" si="65"/>
        <v>#REF!</v>
      </c>
      <c r="O92" s="72">
        <f t="shared" si="65"/>
        <v>0</v>
      </c>
      <c r="P92" s="72" t="e">
        <f t="shared" si="65"/>
        <v>#REF!</v>
      </c>
      <c r="Q92" s="101" t="e">
        <f t="shared" si="49"/>
        <v>#REF!</v>
      </c>
      <c r="R92" s="72" t="e">
        <f t="shared" si="65"/>
        <v>#REF!</v>
      </c>
      <c r="S92" s="101" t="e">
        <f t="shared" si="52"/>
        <v>#REF!</v>
      </c>
      <c r="T92" s="71">
        <f t="shared" si="65"/>
        <v>0</v>
      </c>
      <c r="U92" s="72">
        <f t="shared" si="65"/>
        <v>250302774</v>
      </c>
      <c r="V92" s="72">
        <f t="shared" si="65"/>
        <v>250302774</v>
      </c>
      <c r="W92" s="101">
        <f t="shared" si="62"/>
        <v>0.09602524027823917</v>
      </c>
      <c r="X92" s="72">
        <f t="shared" si="65"/>
        <v>250302774</v>
      </c>
      <c r="Y92" s="72">
        <f t="shared" si="65"/>
        <v>250302774</v>
      </c>
      <c r="Z92" s="101">
        <f t="shared" si="63"/>
        <v>0.09602524027823917</v>
      </c>
      <c r="AA92" s="75" t="e">
        <f t="shared" si="65"/>
        <v>#REF!</v>
      </c>
    </row>
    <row r="93" spans="1:27" ht="12.75">
      <c r="A93" s="18">
        <v>4.1</v>
      </c>
      <c r="B93" s="19" t="s">
        <v>133</v>
      </c>
      <c r="C93" s="27">
        <f>+C94</f>
        <v>434045432.1</v>
      </c>
      <c r="D93" s="24">
        <f t="shared" si="65"/>
        <v>0</v>
      </c>
      <c r="E93" s="24">
        <f t="shared" si="65"/>
        <v>0</v>
      </c>
      <c r="F93" s="27">
        <f t="shared" si="65"/>
        <v>2172589795</v>
      </c>
      <c r="G93" s="24">
        <f t="shared" si="65"/>
        <v>0</v>
      </c>
      <c r="H93" s="27">
        <f t="shared" si="65"/>
        <v>2606635227.1</v>
      </c>
      <c r="I93" s="27" t="e">
        <f t="shared" si="65"/>
        <v>#REF!</v>
      </c>
      <c r="J93" s="27">
        <f t="shared" si="65"/>
        <v>4966401</v>
      </c>
      <c r="K93" s="27" t="e">
        <f t="shared" si="65"/>
        <v>#REF!</v>
      </c>
      <c r="L93" s="102" t="e">
        <f t="shared" si="48"/>
        <v>#REF!</v>
      </c>
      <c r="M93" s="27" t="e">
        <f t="shared" si="65"/>
        <v>#REF!</v>
      </c>
      <c r="N93" s="27" t="e">
        <f t="shared" si="65"/>
        <v>#REF!</v>
      </c>
      <c r="O93" s="27">
        <f t="shared" si="65"/>
        <v>0</v>
      </c>
      <c r="P93" s="27" t="e">
        <f t="shared" si="65"/>
        <v>#REF!</v>
      </c>
      <c r="Q93" s="102" t="e">
        <f t="shared" si="49"/>
        <v>#REF!</v>
      </c>
      <c r="R93" s="27" t="e">
        <f t="shared" si="65"/>
        <v>#REF!</v>
      </c>
      <c r="S93" s="102" t="e">
        <f t="shared" si="52"/>
        <v>#REF!</v>
      </c>
      <c r="T93" s="24">
        <f t="shared" si="65"/>
        <v>0</v>
      </c>
      <c r="U93" s="27">
        <f t="shared" si="65"/>
        <v>250302774</v>
      </c>
      <c r="V93" s="27">
        <f t="shared" si="65"/>
        <v>250302774</v>
      </c>
      <c r="W93" s="102">
        <f t="shared" si="62"/>
        <v>0.09602524027823917</v>
      </c>
      <c r="X93" s="27">
        <f t="shared" si="65"/>
        <v>250302774</v>
      </c>
      <c r="Y93" s="27">
        <f t="shared" si="65"/>
        <v>250302774</v>
      </c>
      <c r="Z93" s="102">
        <f t="shared" si="63"/>
        <v>0.09602524027823917</v>
      </c>
      <c r="AA93" s="76" t="e">
        <f t="shared" si="65"/>
        <v>#REF!</v>
      </c>
    </row>
    <row r="94" spans="1:27" ht="12.75">
      <c r="A94" s="20" t="s">
        <v>200</v>
      </c>
      <c r="B94" s="19" t="s">
        <v>136</v>
      </c>
      <c r="C94" s="27">
        <f>+C95</f>
        <v>434045432.1</v>
      </c>
      <c r="D94" s="24">
        <f t="shared" si="65"/>
        <v>0</v>
      </c>
      <c r="E94" s="24">
        <f t="shared" si="65"/>
        <v>0</v>
      </c>
      <c r="F94" s="27">
        <f t="shared" si="65"/>
        <v>2172589795</v>
      </c>
      <c r="G94" s="24">
        <f t="shared" si="65"/>
        <v>0</v>
      </c>
      <c r="H94" s="27">
        <f t="shared" si="65"/>
        <v>2606635227.1</v>
      </c>
      <c r="I94" s="27" t="e">
        <f t="shared" si="65"/>
        <v>#REF!</v>
      </c>
      <c r="J94" s="27">
        <f t="shared" si="65"/>
        <v>4966401</v>
      </c>
      <c r="K94" s="27" t="e">
        <f t="shared" si="65"/>
        <v>#REF!</v>
      </c>
      <c r="L94" s="102" t="e">
        <f t="shared" si="48"/>
        <v>#REF!</v>
      </c>
      <c r="M94" s="27" t="e">
        <f t="shared" si="65"/>
        <v>#REF!</v>
      </c>
      <c r="N94" s="27" t="e">
        <f t="shared" si="65"/>
        <v>#REF!</v>
      </c>
      <c r="O94" s="27">
        <f t="shared" si="65"/>
        <v>0</v>
      </c>
      <c r="P94" s="27" t="e">
        <f t="shared" si="65"/>
        <v>#REF!</v>
      </c>
      <c r="Q94" s="102" t="e">
        <f t="shared" si="49"/>
        <v>#REF!</v>
      </c>
      <c r="R94" s="27" t="e">
        <f t="shared" si="65"/>
        <v>#REF!</v>
      </c>
      <c r="S94" s="102" t="e">
        <f t="shared" si="52"/>
        <v>#REF!</v>
      </c>
      <c r="T94" s="24">
        <f t="shared" si="65"/>
        <v>0</v>
      </c>
      <c r="U94" s="27">
        <f t="shared" si="65"/>
        <v>250302774</v>
      </c>
      <c r="V94" s="27">
        <f t="shared" si="65"/>
        <v>250302774</v>
      </c>
      <c r="W94" s="102">
        <f t="shared" si="62"/>
        <v>0.09602524027823917</v>
      </c>
      <c r="X94" s="27">
        <f t="shared" si="65"/>
        <v>250302774</v>
      </c>
      <c r="Y94" s="27">
        <f t="shared" si="65"/>
        <v>250302774</v>
      </c>
      <c r="Z94" s="102">
        <f t="shared" si="63"/>
        <v>0.09602524027823917</v>
      </c>
      <c r="AA94" s="76" t="e">
        <f t="shared" si="65"/>
        <v>#REF!</v>
      </c>
    </row>
    <row r="95" spans="1:27" ht="13.5" thickBot="1">
      <c r="A95" s="73" t="s">
        <v>201</v>
      </c>
      <c r="B95" s="74" t="s">
        <v>138</v>
      </c>
      <c r="C95" s="92">
        <f>SUM(C96:C99)</f>
        <v>434045432.1</v>
      </c>
      <c r="D95" s="93">
        <f aca="true" t="shared" si="66" ref="D95:AA95">SUM(D96:D99)</f>
        <v>0</v>
      </c>
      <c r="E95" s="93">
        <f t="shared" si="66"/>
        <v>0</v>
      </c>
      <c r="F95" s="92">
        <f t="shared" si="66"/>
        <v>2172589795</v>
      </c>
      <c r="G95" s="93">
        <f t="shared" si="66"/>
        <v>0</v>
      </c>
      <c r="H95" s="92">
        <f t="shared" si="66"/>
        <v>2606635227.1</v>
      </c>
      <c r="I95" s="92" t="e">
        <f t="shared" si="66"/>
        <v>#REF!</v>
      </c>
      <c r="J95" s="92">
        <f t="shared" si="66"/>
        <v>4966401</v>
      </c>
      <c r="K95" s="92" t="e">
        <f t="shared" si="66"/>
        <v>#REF!</v>
      </c>
      <c r="L95" s="103" t="e">
        <f t="shared" si="48"/>
        <v>#REF!</v>
      </c>
      <c r="M95" s="92" t="e">
        <f t="shared" si="66"/>
        <v>#REF!</v>
      </c>
      <c r="N95" s="92" t="e">
        <f t="shared" si="66"/>
        <v>#REF!</v>
      </c>
      <c r="O95" s="92">
        <f t="shared" si="66"/>
        <v>0</v>
      </c>
      <c r="P95" s="92" t="e">
        <f t="shared" si="66"/>
        <v>#REF!</v>
      </c>
      <c r="Q95" s="103" t="e">
        <f t="shared" si="49"/>
        <v>#REF!</v>
      </c>
      <c r="R95" s="92" t="e">
        <f t="shared" si="66"/>
        <v>#REF!</v>
      </c>
      <c r="S95" s="103" t="e">
        <f t="shared" si="52"/>
        <v>#REF!</v>
      </c>
      <c r="T95" s="93">
        <f t="shared" si="66"/>
        <v>0</v>
      </c>
      <c r="U95" s="92">
        <f t="shared" si="66"/>
        <v>250302774</v>
      </c>
      <c r="V95" s="92">
        <f t="shared" si="66"/>
        <v>250302774</v>
      </c>
      <c r="W95" s="103">
        <f t="shared" si="62"/>
        <v>0.09602524027823917</v>
      </c>
      <c r="X95" s="92">
        <f t="shared" si="66"/>
        <v>250302774</v>
      </c>
      <c r="Y95" s="92">
        <f t="shared" si="66"/>
        <v>250302774</v>
      </c>
      <c r="Z95" s="103">
        <f t="shared" si="63"/>
        <v>0.09602524027823917</v>
      </c>
      <c r="AA95" s="77" t="e">
        <f t="shared" si="66"/>
        <v>#REF!</v>
      </c>
    </row>
    <row r="96" spans="1:27" s="107" customFormat="1" ht="12.75">
      <c r="A96" s="53" t="s">
        <v>156</v>
      </c>
      <c r="B96" s="54" t="s">
        <v>157</v>
      </c>
      <c r="C96" s="35">
        <v>0</v>
      </c>
      <c r="D96" s="34">
        <v>0</v>
      </c>
      <c r="E96" s="34">
        <v>0</v>
      </c>
      <c r="F96" s="35">
        <v>368525843</v>
      </c>
      <c r="G96" s="34">
        <v>0</v>
      </c>
      <c r="H96" s="35">
        <f>+C96+D96-E96+F96-G96</f>
        <v>368525843</v>
      </c>
      <c r="I96" s="35" t="e">
        <f>+#REF!</f>
        <v>#REF!</v>
      </c>
      <c r="J96" s="35">
        <v>0</v>
      </c>
      <c r="K96" s="35" t="e">
        <f>+I96-J96</f>
        <v>#REF!</v>
      </c>
      <c r="L96" s="106" t="e">
        <f>+K96/H96</f>
        <v>#REF!</v>
      </c>
      <c r="M96" s="35" t="e">
        <f>+H96-K96</f>
        <v>#REF!</v>
      </c>
      <c r="N96" s="35" t="e">
        <f>+#REF!</f>
        <v>#REF!</v>
      </c>
      <c r="O96" s="35">
        <v>0</v>
      </c>
      <c r="P96" s="35" t="e">
        <f>+N96-O96</f>
        <v>#REF!</v>
      </c>
      <c r="Q96" s="106" t="e">
        <f>+P96/H96</f>
        <v>#REF!</v>
      </c>
      <c r="R96" s="35" t="e">
        <f>+H96-P96</f>
        <v>#REF!</v>
      </c>
      <c r="S96" s="106" t="e">
        <f>+R96/H96</f>
        <v>#REF!</v>
      </c>
      <c r="T96" s="34">
        <v>0</v>
      </c>
      <c r="U96" s="35">
        <v>0</v>
      </c>
      <c r="V96" s="35">
        <f>+T96+U96</f>
        <v>0</v>
      </c>
      <c r="W96" s="106">
        <f>+V96/H96</f>
        <v>0</v>
      </c>
      <c r="X96" s="35">
        <f>+U96</f>
        <v>0</v>
      </c>
      <c r="Y96" s="35">
        <f>+X96</f>
        <v>0</v>
      </c>
      <c r="Z96" s="106">
        <f t="shared" si="63"/>
        <v>0</v>
      </c>
      <c r="AA96" s="78" t="e">
        <f>+P96-Y96</f>
        <v>#REF!</v>
      </c>
    </row>
    <row r="97" spans="1:27" s="107" customFormat="1" ht="12.75">
      <c r="A97" s="17" t="s">
        <v>161</v>
      </c>
      <c r="B97" s="4" t="s">
        <v>158</v>
      </c>
      <c r="C97" s="9">
        <v>0</v>
      </c>
      <c r="D97" s="2">
        <v>0</v>
      </c>
      <c r="E97" s="2">
        <v>0</v>
      </c>
      <c r="F97" s="9">
        <v>255589501</v>
      </c>
      <c r="G97" s="2">
        <v>0</v>
      </c>
      <c r="H97" s="9">
        <f>+C97+D97-E97+F97-G97</f>
        <v>255589501</v>
      </c>
      <c r="I97" s="9" t="e">
        <f>+#REF!</f>
        <v>#REF!</v>
      </c>
      <c r="J97" s="9">
        <v>0</v>
      </c>
      <c r="K97" s="9" t="e">
        <f>+I97-J97</f>
        <v>#REF!</v>
      </c>
      <c r="L97" s="108" t="e">
        <f>+K97/H97</f>
        <v>#REF!</v>
      </c>
      <c r="M97" s="9" t="e">
        <f>+H97-K97</f>
        <v>#REF!</v>
      </c>
      <c r="N97" s="9" t="e">
        <f>+#REF!</f>
        <v>#REF!</v>
      </c>
      <c r="O97" s="9">
        <v>0</v>
      </c>
      <c r="P97" s="9" t="e">
        <f>+N97-O97</f>
        <v>#REF!</v>
      </c>
      <c r="Q97" s="108" t="e">
        <f>+P97/H97</f>
        <v>#REF!</v>
      </c>
      <c r="R97" s="9" t="e">
        <f>+H97-P97</f>
        <v>#REF!</v>
      </c>
      <c r="S97" s="108" t="e">
        <f>+R97/H97</f>
        <v>#REF!</v>
      </c>
      <c r="T97" s="2">
        <v>0</v>
      </c>
      <c r="U97" s="9">
        <f>1438514+221586+1040340+11672184+1867549</f>
        <v>16240173</v>
      </c>
      <c r="V97" s="9">
        <f>+T97+U97</f>
        <v>16240173</v>
      </c>
      <c r="W97" s="108">
        <f>+V97/H97</f>
        <v>0.06354006301690772</v>
      </c>
      <c r="X97" s="9">
        <f>+U97</f>
        <v>16240173</v>
      </c>
      <c r="Y97" s="9">
        <f>+X97</f>
        <v>16240173</v>
      </c>
      <c r="Z97" s="108">
        <f t="shared" si="63"/>
        <v>0.06354006301690772</v>
      </c>
      <c r="AA97" s="79" t="e">
        <f>+P97-Y97</f>
        <v>#REF!</v>
      </c>
    </row>
    <row r="98" spans="1:27" s="107" customFormat="1" ht="12.75">
      <c r="A98" s="17" t="s">
        <v>162</v>
      </c>
      <c r="B98" s="4" t="s">
        <v>159</v>
      </c>
      <c r="C98" s="9">
        <v>434045432.1</v>
      </c>
      <c r="D98" s="2">
        <v>0</v>
      </c>
      <c r="E98" s="2">
        <v>0</v>
      </c>
      <c r="F98" s="9">
        <f>1314191819</f>
        <v>1314191819</v>
      </c>
      <c r="G98" s="2">
        <v>0</v>
      </c>
      <c r="H98" s="9">
        <f>+C98+D98-E98+F98-G98</f>
        <v>1748237251.1</v>
      </c>
      <c r="I98" s="9" t="e">
        <f>+#REF!</f>
        <v>#REF!</v>
      </c>
      <c r="J98" s="9">
        <v>4966401</v>
      </c>
      <c r="K98" s="9" t="e">
        <f>+I98-J98</f>
        <v>#REF!</v>
      </c>
      <c r="L98" s="108" t="e">
        <f>+K98/H98</f>
        <v>#REF!</v>
      </c>
      <c r="M98" s="9" t="e">
        <f>+H98-K98</f>
        <v>#REF!</v>
      </c>
      <c r="N98" s="9" t="e">
        <f>+#REF!</f>
        <v>#REF!</v>
      </c>
      <c r="O98" s="9">
        <v>0</v>
      </c>
      <c r="P98" s="9" t="e">
        <f>+N98-O98</f>
        <v>#REF!</v>
      </c>
      <c r="Q98" s="108" t="e">
        <f>+P98/H98</f>
        <v>#REF!</v>
      </c>
      <c r="R98" s="9" t="e">
        <f>+H98-P98</f>
        <v>#REF!</v>
      </c>
      <c r="S98" s="108" t="e">
        <f>+R98/H98</f>
        <v>#REF!</v>
      </c>
      <c r="T98" s="2">
        <v>0</v>
      </c>
      <c r="U98" s="9">
        <f>321292+51407+231436586</f>
        <v>231809285</v>
      </c>
      <c r="V98" s="9">
        <f>+T98+U98</f>
        <v>231809285</v>
      </c>
      <c r="W98" s="108">
        <f>+V98/H98</f>
        <v>0.13259601055528614</v>
      </c>
      <c r="X98" s="9">
        <f>+U98</f>
        <v>231809285</v>
      </c>
      <c r="Y98" s="9">
        <f>+X98</f>
        <v>231809285</v>
      </c>
      <c r="Z98" s="108">
        <f t="shared" si="63"/>
        <v>0.13259601055528614</v>
      </c>
      <c r="AA98" s="79" t="e">
        <f>+P98-Y98</f>
        <v>#REF!</v>
      </c>
    </row>
    <row r="99" spans="1:27" s="107" customFormat="1" ht="13.5" thickBot="1">
      <c r="A99" s="117" t="s">
        <v>163</v>
      </c>
      <c r="B99" s="14" t="s">
        <v>160</v>
      </c>
      <c r="C99" s="21">
        <v>0</v>
      </c>
      <c r="D99" s="15">
        <v>0</v>
      </c>
      <c r="E99" s="15">
        <v>0</v>
      </c>
      <c r="F99" s="21">
        <v>234282632</v>
      </c>
      <c r="G99" s="15">
        <v>0</v>
      </c>
      <c r="H99" s="21">
        <f>+C99+D99-E99+F99-G99</f>
        <v>234282632</v>
      </c>
      <c r="I99" s="21" t="e">
        <f>+#REF!</f>
        <v>#REF!</v>
      </c>
      <c r="J99" s="21">
        <v>0</v>
      </c>
      <c r="K99" s="21" t="e">
        <f>+I99-J99</f>
        <v>#REF!</v>
      </c>
      <c r="L99" s="118" t="e">
        <f>+K99/H99</f>
        <v>#REF!</v>
      </c>
      <c r="M99" s="21" t="e">
        <f>+H99-K99</f>
        <v>#REF!</v>
      </c>
      <c r="N99" s="21" t="e">
        <f>+#REF!</f>
        <v>#REF!</v>
      </c>
      <c r="O99" s="21">
        <v>0</v>
      </c>
      <c r="P99" s="21" t="e">
        <f>+N99-O99</f>
        <v>#REF!</v>
      </c>
      <c r="Q99" s="118" t="e">
        <f>+P99/H99</f>
        <v>#REF!</v>
      </c>
      <c r="R99" s="21" t="e">
        <f>+H99-P99</f>
        <v>#REF!</v>
      </c>
      <c r="S99" s="118" t="e">
        <f>+R99/H99</f>
        <v>#REF!</v>
      </c>
      <c r="T99" s="15">
        <v>0</v>
      </c>
      <c r="U99" s="21">
        <v>2253316</v>
      </c>
      <c r="V99" s="21">
        <f>+T99+U99</f>
        <v>2253316</v>
      </c>
      <c r="W99" s="118">
        <f>+V99/H99</f>
        <v>0.009617938729662214</v>
      </c>
      <c r="X99" s="21">
        <f>+U99</f>
        <v>2253316</v>
      </c>
      <c r="Y99" s="21">
        <f>+X99</f>
        <v>2253316</v>
      </c>
      <c r="Z99" s="118">
        <f t="shared" si="63"/>
        <v>0.009617938729662214</v>
      </c>
      <c r="AA99" s="84" t="e">
        <f>+P99-Y99</f>
        <v>#REF!</v>
      </c>
    </row>
    <row r="100" ht="12.75"/>
    <row r="101" ht="12.75"/>
    <row r="102" ht="12.75"/>
    <row r="103" ht="12.75"/>
    <row r="104" ht="12.75"/>
    <row r="105" ht="12.75"/>
    <row r="106" ht="12.75"/>
    <row r="107" spans="2:26" s="138" customFormat="1" ht="18.75" thickBot="1">
      <c r="B107" s="139"/>
      <c r="F107" s="140"/>
      <c r="I107" s="141"/>
      <c r="J107" s="139"/>
      <c r="K107" s="139"/>
      <c r="L107" s="142"/>
      <c r="Q107" s="142"/>
      <c r="S107" s="142"/>
      <c r="W107" s="142"/>
      <c r="Z107" s="142"/>
    </row>
    <row r="108" spans="2:12" s="138" customFormat="1" ht="18.75" thickTop="1">
      <c r="B108" s="143" t="s">
        <v>194</v>
      </c>
      <c r="C108" s="143"/>
      <c r="D108" s="143"/>
      <c r="E108" s="143"/>
      <c r="G108" s="143"/>
      <c r="H108" s="143"/>
      <c r="I108" s="143" t="s">
        <v>195</v>
      </c>
      <c r="J108" s="143"/>
      <c r="L108" s="143"/>
    </row>
    <row r="109" spans="2:12" s="138" customFormat="1" ht="18">
      <c r="B109" s="143" t="s">
        <v>164</v>
      </c>
      <c r="C109" s="143"/>
      <c r="D109" s="143"/>
      <c r="E109" s="143"/>
      <c r="G109" s="143"/>
      <c r="H109" s="143"/>
      <c r="I109" s="143" t="s">
        <v>165</v>
      </c>
      <c r="J109" s="143"/>
      <c r="L109" s="143"/>
    </row>
    <row r="110" spans="2:9" s="138" customFormat="1" ht="18">
      <c r="B110" s="143" t="s">
        <v>196</v>
      </c>
      <c r="I110" s="143" t="s">
        <v>197</v>
      </c>
    </row>
    <row r="111" ht="12.75"/>
    <row r="112" ht="12.75"/>
    <row r="113" ht="12.75"/>
    <row r="114" ht="12.75"/>
  </sheetData>
  <sheetProtection selectLockedCells="1" selectUnlockedCells="1"/>
  <mergeCells count="28">
    <mergeCell ref="A6:A8"/>
    <mergeCell ref="B6:B8"/>
    <mergeCell ref="C6:C8"/>
    <mergeCell ref="Q6:Q8"/>
    <mergeCell ref="M6:M8"/>
    <mergeCell ref="D7:E7"/>
    <mergeCell ref="D6:G6"/>
    <mergeCell ref="F7:F8"/>
    <mergeCell ref="G7:G8"/>
    <mergeCell ref="H6:H8"/>
    <mergeCell ref="W6:W8"/>
    <mergeCell ref="X6:X8"/>
    <mergeCell ref="O6:O8"/>
    <mergeCell ref="I6:I8"/>
    <mergeCell ref="K6:K8"/>
    <mergeCell ref="L6:L8"/>
    <mergeCell ref="J6:J8"/>
    <mergeCell ref="N6:N8"/>
    <mergeCell ref="A1:AA5"/>
    <mergeCell ref="Y6:Y8"/>
    <mergeCell ref="P6:P8"/>
    <mergeCell ref="Z6:Z8"/>
    <mergeCell ref="AA6:AA8"/>
    <mergeCell ref="R6:R8"/>
    <mergeCell ref="S6:S8"/>
    <mergeCell ref="T6:T8"/>
    <mergeCell ref="U6:U8"/>
    <mergeCell ref="V6:V8"/>
  </mergeCells>
  <printOptions horizontalCentered="1"/>
  <pageMargins left="0.3937007874015748" right="0.984251968503937" top="0" bottom="0" header="0" footer="0"/>
  <pageSetup fitToHeight="0" horizontalDpi="600" verticalDpi="600" orientation="landscape" paperSize="5" scale="2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tabSelected="1" zoomScalePageLayoutView="0" workbookViewId="0" topLeftCell="A1">
      <selection activeCell="A1" sqref="A1:AA5"/>
    </sheetView>
  </sheetViews>
  <sheetFormatPr defaultColWidth="11.421875" defaultRowHeight="15"/>
  <cols>
    <col min="1" max="1" width="20.421875" style="6" customWidth="1"/>
    <col min="2" max="2" width="75.140625" style="6" customWidth="1"/>
    <col min="3" max="3" width="16.28125" style="31" customWidth="1"/>
    <col min="4" max="4" width="13.8515625" style="6" customWidth="1"/>
    <col min="5" max="5" width="18.8515625" style="6" customWidth="1"/>
    <col min="6" max="6" width="16.8515625" style="6" customWidth="1"/>
    <col min="7" max="7" width="15.421875" style="6" customWidth="1"/>
    <col min="8" max="8" width="16.28125" style="31" customWidth="1"/>
    <col min="9" max="9" width="14.00390625" style="31" customWidth="1"/>
    <col min="10" max="10" width="16.7109375" style="6" customWidth="1"/>
    <col min="11" max="11" width="16.8515625" style="31" customWidth="1"/>
    <col min="12" max="12" width="13.57421875" style="124" customWidth="1"/>
    <col min="13" max="13" width="15.57421875" style="31" customWidth="1"/>
    <col min="14" max="14" width="14.00390625" style="31" customWidth="1"/>
    <col min="15" max="15" width="14.421875" style="6" customWidth="1"/>
    <col min="16" max="16" width="16.57421875" style="31" customWidth="1"/>
    <col min="17" max="17" width="14.7109375" style="124" customWidth="1"/>
    <col min="18" max="18" width="15.421875" style="31" customWidth="1"/>
    <col min="19" max="19" width="14.57421875" style="124" customWidth="1"/>
    <col min="20" max="20" width="15.57421875" style="6" customWidth="1"/>
    <col min="21" max="21" width="13.8515625" style="6" customWidth="1"/>
    <col min="22" max="22" width="15.8515625" style="6" customWidth="1"/>
    <col min="23" max="23" width="11.8515625" style="124" customWidth="1"/>
    <col min="24" max="24" width="13.8515625" style="6" customWidth="1"/>
    <col min="25" max="25" width="15.421875" style="31" customWidth="1"/>
    <col min="26" max="26" width="12.421875" style="124" customWidth="1"/>
    <col min="27" max="27" width="15.421875" style="31" customWidth="1"/>
    <col min="28" max="28" width="12.421875" style="6" bestFit="1" customWidth="1"/>
    <col min="29" max="16384" width="11.421875" style="6" customWidth="1"/>
  </cols>
  <sheetData>
    <row r="1" spans="1:27" ht="12.75" customHeight="1">
      <c r="A1" s="156" t="s">
        <v>212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8"/>
    </row>
    <row r="2" spans="1:27" ht="12.7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</row>
    <row r="3" spans="1:27" ht="12.75" customHeigh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1"/>
    </row>
    <row r="4" spans="1:27" ht="12.75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1"/>
    </row>
    <row r="5" spans="1:27" ht="36" customHeight="1" thickBot="1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4"/>
    </row>
    <row r="6" spans="1:27" ht="15" customHeight="1">
      <c r="A6" s="192" t="s">
        <v>0</v>
      </c>
      <c r="B6" s="184" t="s">
        <v>1</v>
      </c>
      <c r="C6" s="188" t="s">
        <v>2</v>
      </c>
      <c r="D6" s="194" t="s">
        <v>3</v>
      </c>
      <c r="E6" s="195"/>
      <c r="F6" s="195"/>
      <c r="G6" s="196"/>
      <c r="H6" s="188" t="s">
        <v>9</v>
      </c>
      <c r="I6" s="188" t="s">
        <v>10</v>
      </c>
      <c r="J6" s="184" t="s">
        <v>13</v>
      </c>
      <c r="K6" s="188" t="s">
        <v>11</v>
      </c>
      <c r="L6" s="186" t="s">
        <v>12</v>
      </c>
      <c r="M6" s="188" t="s">
        <v>18</v>
      </c>
      <c r="N6" s="188" t="s">
        <v>14</v>
      </c>
      <c r="O6" s="184" t="s">
        <v>16</v>
      </c>
      <c r="P6" s="188" t="s">
        <v>15</v>
      </c>
      <c r="Q6" s="186" t="s">
        <v>17</v>
      </c>
      <c r="R6" s="188" t="s">
        <v>27</v>
      </c>
      <c r="S6" s="186" t="s">
        <v>28</v>
      </c>
      <c r="T6" s="184" t="s">
        <v>19</v>
      </c>
      <c r="U6" s="184" t="s">
        <v>20</v>
      </c>
      <c r="V6" s="184" t="s">
        <v>21</v>
      </c>
      <c r="W6" s="186" t="s">
        <v>22</v>
      </c>
      <c r="X6" s="184" t="s">
        <v>23</v>
      </c>
      <c r="Y6" s="188" t="s">
        <v>24</v>
      </c>
      <c r="Z6" s="186" t="s">
        <v>25</v>
      </c>
      <c r="AA6" s="190" t="s">
        <v>26</v>
      </c>
    </row>
    <row r="7" spans="1:27" ht="12.75">
      <c r="A7" s="193"/>
      <c r="B7" s="185"/>
      <c r="C7" s="189"/>
      <c r="D7" s="197" t="s">
        <v>4</v>
      </c>
      <c r="E7" s="198"/>
      <c r="F7" s="183" t="s">
        <v>5</v>
      </c>
      <c r="G7" s="183" t="s">
        <v>6</v>
      </c>
      <c r="H7" s="189"/>
      <c r="I7" s="189"/>
      <c r="J7" s="185"/>
      <c r="K7" s="189"/>
      <c r="L7" s="187"/>
      <c r="M7" s="189"/>
      <c r="N7" s="189"/>
      <c r="O7" s="185"/>
      <c r="P7" s="189"/>
      <c r="Q7" s="187"/>
      <c r="R7" s="189"/>
      <c r="S7" s="187"/>
      <c r="T7" s="185"/>
      <c r="U7" s="185"/>
      <c r="V7" s="185"/>
      <c r="W7" s="187"/>
      <c r="X7" s="185"/>
      <c r="Y7" s="189"/>
      <c r="Z7" s="187"/>
      <c r="AA7" s="191"/>
    </row>
    <row r="8" spans="1:27" ht="38.25" customHeight="1" thickBot="1">
      <c r="A8" s="193"/>
      <c r="B8" s="185"/>
      <c r="C8" s="189"/>
      <c r="D8" s="155" t="s">
        <v>7</v>
      </c>
      <c r="E8" s="155" t="s">
        <v>8</v>
      </c>
      <c r="F8" s="185"/>
      <c r="G8" s="185"/>
      <c r="H8" s="189"/>
      <c r="I8" s="189"/>
      <c r="J8" s="185"/>
      <c r="K8" s="189"/>
      <c r="L8" s="187"/>
      <c r="M8" s="189"/>
      <c r="N8" s="189"/>
      <c r="O8" s="185"/>
      <c r="P8" s="189"/>
      <c r="Q8" s="187"/>
      <c r="R8" s="189"/>
      <c r="S8" s="187"/>
      <c r="T8" s="185"/>
      <c r="U8" s="185"/>
      <c r="V8" s="185"/>
      <c r="W8" s="187"/>
      <c r="X8" s="185"/>
      <c r="Y8" s="189"/>
      <c r="Z8" s="187"/>
      <c r="AA8" s="191"/>
    </row>
    <row r="9" spans="1:27" ht="12.75">
      <c r="A9" s="38" t="s">
        <v>29</v>
      </c>
      <c r="B9" s="39"/>
      <c r="C9" s="40">
        <v>2900069161</v>
      </c>
      <c r="D9" s="40">
        <v>66000000</v>
      </c>
      <c r="E9" s="40">
        <v>66000000</v>
      </c>
      <c r="F9" s="40">
        <v>20581766143</v>
      </c>
      <c r="G9" s="40">
        <v>0</v>
      </c>
      <c r="H9" s="40">
        <v>23481835304</v>
      </c>
      <c r="I9" s="40">
        <v>247451677</v>
      </c>
      <c r="J9" s="40">
        <v>10691865</v>
      </c>
      <c r="K9" s="40">
        <v>14212925835.45</v>
      </c>
      <c r="L9" s="41">
        <v>0.6052732101834011</v>
      </c>
      <c r="M9" s="40">
        <v>9268909468.55</v>
      </c>
      <c r="N9" s="40">
        <v>293705107</v>
      </c>
      <c r="O9" s="40">
        <v>10691865</v>
      </c>
      <c r="P9" s="40">
        <v>14171432386.2</v>
      </c>
      <c r="Q9" s="41">
        <v>0.603506165626925</v>
      </c>
      <c r="R9" s="40">
        <v>9310402917.8</v>
      </c>
      <c r="S9" s="41">
        <v>0.3964938343730749</v>
      </c>
      <c r="T9" s="40">
        <v>5767427105</v>
      </c>
      <c r="U9" s="40">
        <v>312845212</v>
      </c>
      <c r="V9" s="40">
        <v>6080272317</v>
      </c>
      <c r="W9" s="41">
        <v>0.25893514021726655</v>
      </c>
      <c r="X9" s="40">
        <v>312845212</v>
      </c>
      <c r="Y9" s="40">
        <v>6080272317</v>
      </c>
      <c r="Z9" s="41">
        <v>0.25893514021726655</v>
      </c>
      <c r="AA9" s="75">
        <v>8091160069.200001</v>
      </c>
    </row>
    <row r="10" spans="1:27" ht="12.75">
      <c r="A10" s="7" t="s">
        <v>30</v>
      </c>
      <c r="B10" s="1" t="s">
        <v>31</v>
      </c>
      <c r="C10" s="25">
        <v>2466023728.9</v>
      </c>
      <c r="D10" s="25">
        <v>66000000</v>
      </c>
      <c r="E10" s="25">
        <v>66000000</v>
      </c>
      <c r="F10" s="25">
        <v>7723612565</v>
      </c>
      <c r="G10" s="25">
        <v>0</v>
      </c>
      <c r="H10" s="25">
        <v>10189636293.9</v>
      </c>
      <c r="I10" s="25">
        <v>204080684</v>
      </c>
      <c r="J10" s="25">
        <v>10691865</v>
      </c>
      <c r="K10" s="25">
        <v>1606550466.51</v>
      </c>
      <c r="L10" s="128">
        <v>0.15766514330563078</v>
      </c>
      <c r="M10" s="25">
        <v>8583085827.389999</v>
      </c>
      <c r="N10" s="25">
        <v>176677114</v>
      </c>
      <c r="O10" s="25">
        <v>10691865</v>
      </c>
      <c r="P10" s="25">
        <v>1579200287.51</v>
      </c>
      <c r="Q10" s="128">
        <v>0.1549810260112409</v>
      </c>
      <c r="R10" s="25">
        <v>8610436006.39</v>
      </c>
      <c r="S10" s="128">
        <v>0.8450189739887591</v>
      </c>
      <c r="T10" s="25">
        <v>924416918</v>
      </c>
      <c r="U10" s="25">
        <v>189488744</v>
      </c>
      <c r="V10" s="25">
        <v>1113905662</v>
      </c>
      <c r="W10" s="128">
        <v>0.10931750946467411</v>
      </c>
      <c r="X10" s="25">
        <v>189488744</v>
      </c>
      <c r="Y10" s="25">
        <v>1113905662</v>
      </c>
      <c r="Z10" s="128">
        <v>0.10931750946467411</v>
      </c>
      <c r="AA10" s="76">
        <v>465294625.51</v>
      </c>
    </row>
    <row r="11" spans="1:27" ht="12.75">
      <c r="A11" s="7" t="s">
        <v>32</v>
      </c>
      <c r="B11" s="1" t="s">
        <v>33</v>
      </c>
      <c r="C11" s="25">
        <v>928180750</v>
      </c>
      <c r="D11" s="25">
        <v>66000000</v>
      </c>
      <c r="E11" s="25">
        <v>66000000</v>
      </c>
      <c r="F11" s="25">
        <v>0</v>
      </c>
      <c r="G11" s="25">
        <v>0</v>
      </c>
      <c r="H11" s="25">
        <v>928180750</v>
      </c>
      <c r="I11" s="25">
        <v>34464133</v>
      </c>
      <c r="J11" s="25">
        <v>2718532</v>
      </c>
      <c r="K11" s="25">
        <v>730226431.51</v>
      </c>
      <c r="L11" s="128">
        <v>0.7867286964419377</v>
      </c>
      <c r="M11" s="25">
        <v>197954318.49</v>
      </c>
      <c r="N11" s="25">
        <v>4464133</v>
      </c>
      <c r="O11" s="25">
        <v>2718532</v>
      </c>
      <c r="P11" s="25">
        <v>700226431.51</v>
      </c>
      <c r="Q11" s="128">
        <v>0.7544074055726754</v>
      </c>
      <c r="R11" s="25">
        <v>227954318.49</v>
      </c>
      <c r="S11" s="128">
        <v>0.24559259442732465</v>
      </c>
      <c r="T11" s="25">
        <v>440844793</v>
      </c>
      <c r="U11" s="25">
        <v>78407491</v>
      </c>
      <c r="V11" s="25">
        <v>519252284</v>
      </c>
      <c r="W11" s="128">
        <v>0.5594301368564258</v>
      </c>
      <c r="X11" s="25">
        <v>78407491</v>
      </c>
      <c r="Y11" s="25">
        <v>519252284</v>
      </c>
      <c r="Z11" s="128">
        <v>0.5594301368564258</v>
      </c>
      <c r="AA11" s="76">
        <v>180974147.51</v>
      </c>
    </row>
    <row r="12" spans="1:27" ht="12.75">
      <c r="A12" s="7" t="s">
        <v>34</v>
      </c>
      <c r="B12" s="1" t="s">
        <v>35</v>
      </c>
      <c r="C12" s="25">
        <v>881033729.86</v>
      </c>
      <c r="D12" s="25">
        <v>39000000</v>
      </c>
      <c r="E12" s="25">
        <v>61000000</v>
      </c>
      <c r="F12" s="25">
        <v>0</v>
      </c>
      <c r="G12" s="25">
        <v>0</v>
      </c>
      <c r="H12" s="25">
        <v>859033729.86</v>
      </c>
      <c r="I12" s="25">
        <v>32718532</v>
      </c>
      <c r="J12" s="25">
        <v>2718532</v>
      </c>
      <c r="K12" s="25">
        <v>707870585</v>
      </c>
      <c r="L12" s="128">
        <v>0.8240311880598267</v>
      </c>
      <c r="M12" s="25">
        <v>151163144.86</v>
      </c>
      <c r="N12" s="25">
        <v>2718532</v>
      </c>
      <c r="O12" s="25">
        <v>2718532</v>
      </c>
      <c r="P12" s="25">
        <v>677870585</v>
      </c>
      <c r="Q12" s="128">
        <v>0.7891082287426305</v>
      </c>
      <c r="R12" s="25">
        <v>181163144.86</v>
      </c>
      <c r="S12" s="128">
        <v>0.21089177125736944</v>
      </c>
      <c r="T12" s="25">
        <v>424358347</v>
      </c>
      <c r="U12" s="25">
        <v>74491091</v>
      </c>
      <c r="V12" s="25">
        <v>498849438</v>
      </c>
      <c r="W12" s="128">
        <v>0.5807099542893378</v>
      </c>
      <c r="X12" s="25">
        <v>74491091</v>
      </c>
      <c r="Y12" s="25">
        <v>498849438</v>
      </c>
      <c r="Z12" s="128">
        <v>0.5807099542893378</v>
      </c>
      <c r="AA12" s="76">
        <v>179021147</v>
      </c>
    </row>
    <row r="13" spans="1:27" ht="12.75">
      <c r="A13" s="7" t="s">
        <v>36</v>
      </c>
      <c r="B13" s="1" t="s">
        <v>37</v>
      </c>
      <c r="C13" s="25">
        <v>493733292</v>
      </c>
      <c r="D13" s="25">
        <v>0</v>
      </c>
      <c r="E13" s="25">
        <v>61000000</v>
      </c>
      <c r="F13" s="25">
        <v>0</v>
      </c>
      <c r="G13" s="25">
        <v>0</v>
      </c>
      <c r="H13" s="25">
        <v>432733292</v>
      </c>
      <c r="I13" s="25">
        <v>0</v>
      </c>
      <c r="J13" s="25">
        <v>0</v>
      </c>
      <c r="K13" s="25">
        <v>355220585</v>
      </c>
      <c r="L13" s="128">
        <v>0.820876488051675</v>
      </c>
      <c r="M13" s="25">
        <v>77512707</v>
      </c>
      <c r="N13" s="25">
        <v>0</v>
      </c>
      <c r="O13" s="25">
        <v>0</v>
      </c>
      <c r="P13" s="25">
        <v>355220585</v>
      </c>
      <c r="Q13" s="128">
        <v>0.820876488051675</v>
      </c>
      <c r="R13" s="25">
        <v>77512707</v>
      </c>
      <c r="S13" s="128">
        <v>0.179123511948325</v>
      </c>
      <c r="T13" s="25">
        <v>215393952</v>
      </c>
      <c r="U13" s="25">
        <v>43164291</v>
      </c>
      <c r="V13" s="25">
        <v>258558243</v>
      </c>
      <c r="W13" s="128">
        <v>0.5975002334694415</v>
      </c>
      <c r="X13" s="25">
        <v>43164291</v>
      </c>
      <c r="Y13" s="25">
        <v>258558243</v>
      </c>
      <c r="Z13" s="128">
        <v>0.5975002334694415</v>
      </c>
      <c r="AA13" s="76">
        <v>96662342</v>
      </c>
    </row>
    <row r="14" spans="1:27" ht="13.5" thickBot="1">
      <c r="A14" s="42" t="s">
        <v>38</v>
      </c>
      <c r="B14" s="43" t="s">
        <v>39</v>
      </c>
      <c r="C14" s="44">
        <v>392330563</v>
      </c>
      <c r="D14" s="44">
        <v>0</v>
      </c>
      <c r="E14" s="44">
        <v>52000000</v>
      </c>
      <c r="F14" s="44">
        <v>0</v>
      </c>
      <c r="G14" s="44">
        <v>0</v>
      </c>
      <c r="H14" s="44">
        <v>340330563</v>
      </c>
      <c r="I14" s="44">
        <v>0</v>
      </c>
      <c r="J14" s="44">
        <v>0</v>
      </c>
      <c r="K14" s="44">
        <v>335780758</v>
      </c>
      <c r="L14" s="129">
        <v>0.9866312183075958</v>
      </c>
      <c r="M14" s="44">
        <v>4549805</v>
      </c>
      <c r="N14" s="44">
        <v>0</v>
      </c>
      <c r="O14" s="44">
        <v>0</v>
      </c>
      <c r="P14" s="44">
        <v>335780758</v>
      </c>
      <c r="Q14" s="129">
        <v>0.9866312183075958</v>
      </c>
      <c r="R14" s="44">
        <v>4549805</v>
      </c>
      <c r="S14" s="129">
        <v>0.013368781692404158</v>
      </c>
      <c r="T14" s="44">
        <v>195954125</v>
      </c>
      <c r="U14" s="44">
        <v>43164291</v>
      </c>
      <c r="V14" s="44">
        <v>239118416</v>
      </c>
      <c r="W14" s="129">
        <v>0.7026063539289006</v>
      </c>
      <c r="X14" s="44">
        <v>43164291</v>
      </c>
      <c r="Y14" s="44">
        <v>239118416</v>
      </c>
      <c r="Z14" s="129">
        <v>0.7026063539289006</v>
      </c>
      <c r="AA14" s="77">
        <v>96662342</v>
      </c>
    </row>
    <row r="15" spans="1:27" s="29" customFormat="1" ht="12.75">
      <c r="A15" s="32" t="s">
        <v>40</v>
      </c>
      <c r="B15" s="33" t="s">
        <v>41</v>
      </c>
      <c r="C15" s="36">
        <v>392330563</v>
      </c>
      <c r="D15" s="35">
        <v>0</v>
      </c>
      <c r="E15" s="35">
        <v>52000000</v>
      </c>
      <c r="F15" s="35">
        <v>0</v>
      </c>
      <c r="G15" s="35">
        <v>0</v>
      </c>
      <c r="H15" s="36">
        <v>340330563</v>
      </c>
      <c r="I15" s="36">
        <v>0</v>
      </c>
      <c r="J15" s="36">
        <v>0</v>
      </c>
      <c r="K15" s="36">
        <v>335780758</v>
      </c>
      <c r="L15" s="125">
        <v>0.9866312183075958</v>
      </c>
      <c r="M15" s="36">
        <v>4549805</v>
      </c>
      <c r="N15" s="36">
        <v>0</v>
      </c>
      <c r="O15" s="36">
        <v>0</v>
      </c>
      <c r="P15" s="36">
        <v>335780758</v>
      </c>
      <c r="Q15" s="125">
        <v>0.9866312183075958</v>
      </c>
      <c r="R15" s="36">
        <v>4549805</v>
      </c>
      <c r="S15" s="125">
        <v>0.013368781692404158</v>
      </c>
      <c r="T15" s="36">
        <v>195954125</v>
      </c>
      <c r="U15" s="36">
        <v>43164291</v>
      </c>
      <c r="V15" s="36">
        <v>239118416</v>
      </c>
      <c r="W15" s="125">
        <v>0.7026063539289006</v>
      </c>
      <c r="X15" s="36">
        <v>43164291</v>
      </c>
      <c r="Y15" s="36">
        <v>239118416</v>
      </c>
      <c r="Z15" s="125">
        <v>0.7026063539289006</v>
      </c>
      <c r="AA15" s="78">
        <v>96662342</v>
      </c>
    </row>
    <row r="16" spans="1:27" s="29" customFormat="1" ht="12.75">
      <c r="A16" s="10" t="s">
        <v>42</v>
      </c>
      <c r="B16" s="3" t="s">
        <v>43</v>
      </c>
      <c r="C16" s="12">
        <v>9105464</v>
      </c>
      <c r="D16" s="9">
        <v>0</v>
      </c>
      <c r="E16" s="9">
        <v>0</v>
      </c>
      <c r="F16" s="9">
        <v>0</v>
      </c>
      <c r="G16" s="9">
        <v>0</v>
      </c>
      <c r="H16" s="12">
        <v>9105464</v>
      </c>
      <c r="I16" s="12">
        <v>0</v>
      </c>
      <c r="J16" s="12">
        <v>0</v>
      </c>
      <c r="K16" s="36">
        <v>1794906</v>
      </c>
      <c r="L16" s="125">
        <v>0.19712405650058032</v>
      </c>
      <c r="M16" s="12">
        <v>7310558</v>
      </c>
      <c r="N16" s="12">
        <v>0</v>
      </c>
      <c r="O16" s="12">
        <v>0</v>
      </c>
      <c r="P16" s="36">
        <v>1794906</v>
      </c>
      <c r="Q16" s="125">
        <v>0.19712405650058032</v>
      </c>
      <c r="R16" s="12">
        <v>7310558</v>
      </c>
      <c r="S16" s="125">
        <v>0.8028759434994197</v>
      </c>
      <c r="T16" s="36">
        <v>1794906</v>
      </c>
      <c r="U16" s="12">
        <v>0</v>
      </c>
      <c r="V16" s="36">
        <v>1794906</v>
      </c>
      <c r="W16" s="125">
        <v>0.19712405650058032</v>
      </c>
      <c r="X16" s="36">
        <v>0</v>
      </c>
      <c r="Y16" s="36">
        <v>1794906</v>
      </c>
      <c r="Z16" s="125">
        <v>0.19712405650058032</v>
      </c>
      <c r="AA16" s="79">
        <v>0</v>
      </c>
    </row>
    <row r="17" spans="1:27" s="29" customFormat="1" ht="12.75">
      <c r="A17" s="10" t="s">
        <v>44</v>
      </c>
      <c r="B17" s="3" t="s">
        <v>45</v>
      </c>
      <c r="C17" s="12">
        <v>2125149</v>
      </c>
      <c r="D17" s="9">
        <v>0</v>
      </c>
      <c r="E17" s="9">
        <v>0</v>
      </c>
      <c r="F17" s="9">
        <v>0</v>
      </c>
      <c r="G17" s="9">
        <v>0</v>
      </c>
      <c r="H17" s="12">
        <v>2125149</v>
      </c>
      <c r="I17" s="12">
        <v>0</v>
      </c>
      <c r="J17" s="12">
        <v>0</v>
      </c>
      <c r="K17" s="36">
        <v>404898</v>
      </c>
      <c r="L17" s="125">
        <v>0.19052687599787121</v>
      </c>
      <c r="M17" s="12">
        <v>1720251</v>
      </c>
      <c r="N17" s="12">
        <v>0</v>
      </c>
      <c r="O17" s="12">
        <v>0</v>
      </c>
      <c r="P17" s="36">
        <v>404898</v>
      </c>
      <c r="Q17" s="125">
        <v>0.19052687599787121</v>
      </c>
      <c r="R17" s="12">
        <v>1720251</v>
      </c>
      <c r="S17" s="125">
        <v>0.8094731240021288</v>
      </c>
      <c r="T17" s="36">
        <v>404898</v>
      </c>
      <c r="U17" s="12">
        <v>0</v>
      </c>
      <c r="V17" s="36">
        <v>404898</v>
      </c>
      <c r="W17" s="125">
        <v>0.19052687599787121</v>
      </c>
      <c r="X17" s="36">
        <v>0</v>
      </c>
      <c r="Y17" s="36">
        <v>404898</v>
      </c>
      <c r="Z17" s="125">
        <v>0.19052687599787121</v>
      </c>
      <c r="AA17" s="79">
        <v>0</v>
      </c>
    </row>
    <row r="18" spans="1:27" s="29" customFormat="1" ht="12.75">
      <c r="A18" s="10" t="s">
        <v>46</v>
      </c>
      <c r="B18" s="3" t="s">
        <v>47</v>
      </c>
      <c r="C18" s="12">
        <v>35157928</v>
      </c>
      <c r="D18" s="9">
        <v>0</v>
      </c>
      <c r="E18" s="9">
        <v>6000000</v>
      </c>
      <c r="F18" s="9">
        <v>0</v>
      </c>
      <c r="G18" s="9">
        <v>0</v>
      </c>
      <c r="H18" s="12">
        <v>29157928</v>
      </c>
      <c r="I18" s="12">
        <v>0</v>
      </c>
      <c r="J18" s="12">
        <v>0</v>
      </c>
      <c r="K18" s="36">
        <v>0</v>
      </c>
      <c r="L18" s="125">
        <v>0</v>
      </c>
      <c r="M18" s="12">
        <v>29157928</v>
      </c>
      <c r="N18" s="12">
        <v>0</v>
      </c>
      <c r="O18" s="12">
        <v>0</v>
      </c>
      <c r="P18" s="36">
        <v>0</v>
      </c>
      <c r="Q18" s="125">
        <v>0</v>
      </c>
      <c r="R18" s="12">
        <v>29157928</v>
      </c>
      <c r="S18" s="125">
        <v>1</v>
      </c>
      <c r="T18" s="36">
        <v>0</v>
      </c>
      <c r="U18" s="12">
        <v>0</v>
      </c>
      <c r="V18" s="36">
        <v>0</v>
      </c>
      <c r="W18" s="125">
        <v>0</v>
      </c>
      <c r="X18" s="36">
        <v>0</v>
      </c>
      <c r="Y18" s="36">
        <v>0</v>
      </c>
      <c r="Z18" s="125">
        <v>0</v>
      </c>
      <c r="AA18" s="79">
        <v>0</v>
      </c>
    </row>
    <row r="19" spans="1:27" s="29" customFormat="1" ht="12.75">
      <c r="A19" s="10" t="s">
        <v>48</v>
      </c>
      <c r="B19" s="3" t="s">
        <v>49</v>
      </c>
      <c r="C19" s="12">
        <v>13387198</v>
      </c>
      <c r="D19" s="9">
        <v>0</v>
      </c>
      <c r="E19" s="9">
        <v>3000000</v>
      </c>
      <c r="F19" s="9">
        <v>0</v>
      </c>
      <c r="G19" s="9">
        <v>0</v>
      </c>
      <c r="H19" s="12">
        <v>10387198</v>
      </c>
      <c r="I19" s="12">
        <v>0</v>
      </c>
      <c r="J19" s="12">
        <v>0</v>
      </c>
      <c r="K19" s="36">
        <v>9758761</v>
      </c>
      <c r="L19" s="125">
        <v>0.9394988908462129</v>
      </c>
      <c r="M19" s="12">
        <v>628437</v>
      </c>
      <c r="N19" s="12">
        <v>0</v>
      </c>
      <c r="O19" s="12">
        <v>0</v>
      </c>
      <c r="P19" s="36">
        <v>9758761</v>
      </c>
      <c r="Q19" s="125">
        <v>0.9394988908462129</v>
      </c>
      <c r="R19" s="12">
        <v>628437</v>
      </c>
      <c r="S19" s="125">
        <v>0.06050110915378719</v>
      </c>
      <c r="T19" s="36">
        <v>9758761</v>
      </c>
      <c r="U19" s="12">
        <v>0</v>
      </c>
      <c r="V19" s="36">
        <v>9758761</v>
      </c>
      <c r="W19" s="125">
        <v>0.9394988908462129</v>
      </c>
      <c r="X19" s="36">
        <v>0</v>
      </c>
      <c r="Y19" s="36">
        <v>9758761</v>
      </c>
      <c r="Z19" s="125">
        <v>0.9394988908462129</v>
      </c>
      <c r="AA19" s="79">
        <v>0</v>
      </c>
    </row>
    <row r="20" spans="1:27" s="29" customFormat="1" ht="12.75">
      <c r="A20" s="10" t="s">
        <v>50</v>
      </c>
      <c r="B20" s="3" t="s">
        <v>51</v>
      </c>
      <c r="C20" s="85">
        <v>16875806</v>
      </c>
      <c r="D20" s="9">
        <v>0</v>
      </c>
      <c r="E20" s="9">
        <v>0</v>
      </c>
      <c r="F20" s="9">
        <v>0</v>
      </c>
      <c r="G20" s="9">
        <v>0</v>
      </c>
      <c r="H20" s="12">
        <v>16875806</v>
      </c>
      <c r="I20" s="12">
        <v>0</v>
      </c>
      <c r="J20" s="12">
        <v>0</v>
      </c>
      <c r="K20" s="36">
        <v>3049512</v>
      </c>
      <c r="L20" s="125">
        <v>0.18070319130238877</v>
      </c>
      <c r="M20" s="12">
        <v>13826294</v>
      </c>
      <c r="N20" s="12">
        <v>0</v>
      </c>
      <c r="O20" s="12">
        <v>0</v>
      </c>
      <c r="P20" s="36">
        <v>3049512</v>
      </c>
      <c r="Q20" s="125">
        <v>0.18070319130238877</v>
      </c>
      <c r="R20" s="12">
        <v>13826294</v>
      </c>
      <c r="S20" s="125">
        <v>0.8192968086976112</v>
      </c>
      <c r="T20" s="36">
        <v>3049512</v>
      </c>
      <c r="U20" s="12">
        <v>0</v>
      </c>
      <c r="V20" s="36">
        <v>3049512</v>
      </c>
      <c r="W20" s="125">
        <v>0.18070319130238877</v>
      </c>
      <c r="X20" s="36">
        <v>0</v>
      </c>
      <c r="Y20" s="36">
        <v>3049512</v>
      </c>
      <c r="Z20" s="125">
        <v>0.18070319130238877</v>
      </c>
      <c r="AA20" s="79">
        <v>0</v>
      </c>
    </row>
    <row r="21" spans="1:27" s="29" customFormat="1" ht="13.5" thickBot="1">
      <c r="A21" s="22" t="s">
        <v>52</v>
      </c>
      <c r="B21" s="45" t="s">
        <v>53</v>
      </c>
      <c r="C21" s="23">
        <v>24751184</v>
      </c>
      <c r="D21" s="46">
        <v>0</v>
      </c>
      <c r="E21" s="46">
        <v>0</v>
      </c>
      <c r="F21" s="46">
        <v>0</v>
      </c>
      <c r="G21" s="46">
        <v>0</v>
      </c>
      <c r="H21" s="23">
        <v>24751184</v>
      </c>
      <c r="I21" s="23">
        <v>0</v>
      </c>
      <c r="J21" s="23">
        <v>0</v>
      </c>
      <c r="K21" s="61">
        <v>4431750</v>
      </c>
      <c r="L21" s="126">
        <v>0.17905204050036555</v>
      </c>
      <c r="M21" s="23">
        <v>20319434</v>
      </c>
      <c r="N21" s="23">
        <v>0</v>
      </c>
      <c r="O21" s="23">
        <v>0</v>
      </c>
      <c r="P21" s="61">
        <v>4431750</v>
      </c>
      <c r="Q21" s="126">
        <v>0.17905204050036555</v>
      </c>
      <c r="R21" s="23">
        <v>20319434</v>
      </c>
      <c r="S21" s="126">
        <v>0.8209479594996344</v>
      </c>
      <c r="T21" s="61">
        <v>4431750</v>
      </c>
      <c r="U21" s="23">
        <v>0</v>
      </c>
      <c r="V21" s="61">
        <v>4431750</v>
      </c>
      <c r="W21" s="126">
        <v>0.17905204050036555</v>
      </c>
      <c r="X21" s="61">
        <v>0</v>
      </c>
      <c r="Y21" s="61">
        <v>4431750</v>
      </c>
      <c r="Z21" s="126">
        <v>0.17905204050036555</v>
      </c>
      <c r="AA21" s="80">
        <v>0</v>
      </c>
    </row>
    <row r="22" spans="1:27" ht="13.5" thickBot="1">
      <c r="A22" s="49" t="s">
        <v>54</v>
      </c>
      <c r="B22" s="50" t="s">
        <v>55</v>
      </c>
      <c r="C22" s="51">
        <v>231685000</v>
      </c>
      <c r="D22" s="51">
        <v>30000000</v>
      </c>
      <c r="E22" s="51">
        <v>0</v>
      </c>
      <c r="F22" s="51">
        <v>0</v>
      </c>
      <c r="G22" s="51">
        <v>0</v>
      </c>
      <c r="H22" s="51">
        <v>261685000</v>
      </c>
      <c r="I22" s="51">
        <v>30000000</v>
      </c>
      <c r="J22" s="51">
        <v>0</v>
      </c>
      <c r="K22" s="51">
        <v>217173314</v>
      </c>
      <c r="L22" s="52">
        <v>0.8299035634445994</v>
      </c>
      <c r="M22" s="51">
        <v>44511686</v>
      </c>
      <c r="N22" s="51">
        <v>0</v>
      </c>
      <c r="O22" s="51">
        <v>0</v>
      </c>
      <c r="P22" s="51">
        <v>187173314</v>
      </c>
      <c r="Q22" s="52">
        <v>0.7152619141334047</v>
      </c>
      <c r="R22" s="51">
        <v>74511686</v>
      </c>
      <c r="S22" s="52">
        <v>0.2847380858665953</v>
      </c>
      <c r="T22" s="51">
        <v>133573314</v>
      </c>
      <c r="U22" s="51">
        <v>17600000</v>
      </c>
      <c r="V22" s="51">
        <v>151173314</v>
      </c>
      <c r="W22" s="52">
        <v>0.577691934959971</v>
      </c>
      <c r="X22" s="51">
        <v>17600000</v>
      </c>
      <c r="Y22" s="51">
        <v>151173314</v>
      </c>
      <c r="Z22" s="52">
        <v>0.577691934959971</v>
      </c>
      <c r="AA22" s="81">
        <v>36000000</v>
      </c>
    </row>
    <row r="23" spans="1:27" s="29" customFormat="1" ht="12.75">
      <c r="A23" s="47" t="s">
        <v>56</v>
      </c>
      <c r="B23" s="48" t="s">
        <v>57</v>
      </c>
      <c r="C23" s="36">
        <v>174085000</v>
      </c>
      <c r="D23" s="35">
        <v>0</v>
      </c>
      <c r="E23" s="35">
        <v>0</v>
      </c>
      <c r="F23" s="35">
        <v>0</v>
      </c>
      <c r="G23" s="35">
        <v>0</v>
      </c>
      <c r="H23" s="36">
        <v>174085000</v>
      </c>
      <c r="I23" s="36">
        <v>30000000</v>
      </c>
      <c r="J23" s="36">
        <v>0</v>
      </c>
      <c r="K23" s="36">
        <v>139706654</v>
      </c>
      <c r="L23" s="125">
        <v>0.8025197690783238</v>
      </c>
      <c r="M23" s="36">
        <v>34378346</v>
      </c>
      <c r="N23" s="36">
        <v>0</v>
      </c>
      <c r="O23" s="36">
        <v>0</v>
      </c>
      <c r="P23" s="36">
        <v>109706654</v>
      </c>
      <c r="Q23" s="125">
        <v>0.6301901599793205</v>
      </c>
      <c r="R23" s="36">
        <v>64378346</v>
      </c>
      <c r="S23" s="125">
        <v>0.36980984002067957</v>
      </c>
      <c r="T23" s="36">
        <v>75306654</v>
      </c>
      <c r="U23" s="36">
        <v>10600000</v>
      </c>
      <c r="V23" s="36">
        <v>85906654</v>
      </c>
      <c r="W23" s="125">
        <v>0.49347533676077776</v>
      </c>
      <c r="X23" s="36">
        <v>10600000</v>
      </c>
      <c r="Y23" s="36">
        <v>85906654</v>
      </c>
      <c r="Z23" s="125">
        <v>0.49347533676077776</v>
      </c>
      <c r="AA23" s="78">
        <v>23800000</v>
      </c>
    </row>
    <row r="24" spans="1:27" s="29" customFormat="1" ht="13.5" thickBot="1">
      <c r="A24" s="22" t="s">
        <v>58</v>
      </c>
      <c r="B24" s="45" t="s">
        <v>59</v>
      </c>
      <c r="C24" s="23">
        <v>57600000</v>
      </c>
      <c r="D24" s="46">
        <v>30000000</v>
      </c>
      <c r="E24" s="46">
        <v>0</v>
      </c>
      <c r="F24" s="46">
        <v>0</v>
      </c>
      <c r="G24" s="46">
        <v>0</v>
      </c>
      <c r="H24" s="23">
        <v>87600000</v>
      </c>
      <c r="I24" s="23">
        <v>0</v>
      </c>
      <c r="J24" s="23">
        <v>0</v>
      </c>
      <c r="K24" s="61">
        <v>77466660</v>
      </c>
      <c r="L24" s="126">
        <v>0.8843226027397261</v>
      </c>
      <c r="M24" s="23">
        <v>10133340</v>
      </c>
      <c r="N24" s="23">
        <v>0</v>
      </c>
      <c r="O24" s="23">
        <v>0</v>
      </c>
      <c r="P24" s="61">
        <v>77466660</v>
      </c>
      <c r="Q24" s="126">
        <v>0.8843226027397261</v>
      </c>
      <c r="R24" s="23">
        <v>10133340</v>
      </c>
      <c r="S24" s="126">
        <v>0.11567739726027397</v>
      </c>
      <c r="T24" s="61">
        <v>58266660</v>
      </c>
      <c r="U24" s="23">
        <v>7000000</v>
      </c>
      <c r="V24" s="61">
        <v>65266660</v>
      </c>
      <c r="W24" s="126">
        <v>0.7450531963470319</v>
      </c>
      <c r="X24" s="61">
        <v>7000000</v>
      </c>
      <c r="Y24" s="61">
        <v>65266660</v>
      </c>
      <c r="Z24" s="126">
        <v>0.7450531963470319</v>
      </c>
      <c r="AA24" s="80">
        <v>12200000</v>
      </c>
    </row>
    <row r="25" spans="1:27" ht="12.75">
      <c r="A25" s="55" t="s">
        <v>60</v>
      </c>
      <c r="B25" s="56" t="s">
        <v>61</v>
      </c>
      <c r="C25" s="40">
        <v>155615437.86</v>
      </c>
      <c r="D25" s="40">
        <v>9000000</v>
      </c>
      <c r="E25" s="40">
        <v>0</v>
      </c>
      <c r="F25" s="40">
        <v>0</v>
      </c>
      <c r="G25" s="40">
        <v>0</v>
      </c>
      <c r="H25" s="40">
        <v>164615437.86</v>
      </c>
      <c r="I25" s="40">
        <v>2718532</v>
      </c>
      <c r="J25" s="40">
        <v>2718532</v>
      </c>
      <c r="K25" s="40">
        <v>135476686</v>
      </c>
      <c r="L25" s="41">
        <v>0.8229889478240701</v>
      </c>
      <c r="M25" s="40">
        <v>29138751.86</v>
      </c>
      <c r="N25" s="40">
        <v>2718532</v>
      </c>
      <c r="O25" s="40">
        <v>2718532</v>
      </c>
      <c r="P25" s="40">
        <v>135476686</v>
      </c>
      <c r="Q25" s="41">
        <v>0.8229889478240701</v>
      </c>
      <c r="R25" s="40">
        <v>29138751.86</v>
      </c>
      <c r="S25" s="41">
        <v>0.17701105217592986</v>
      </c>
      <c r="T25" s="40">
        <v>75391081</v>
      </c>
      <c r="U25" s="40">
        <v>13726800</v>
      </c>
      <c r="V25" s="40">
        <v>89117881</v>
      </c>
      <c r="W25" s="41">
        <v>0.5413701300347772</v>
      </c>
      <c r="X25" s="40">
        <v>13726800</v>
      </c>
      <c r="Y25" s="40">
        <v>89117881</v>
      </c>
      <c r="Z25" s="41">
        <v>0.5413701300347772</v>
      </c>
      <c r="AA25" s="75">
        <v>46358805</v>
      </c>
    </row>
    <row r="26" spans="1:27" ht="12.75">
      <c r="A26" s="7" t="s">
        <v>62</v>
      </c>
      <c r="B26" s="1" t="s">
        <v>63</v>
      </c>
      <c r="C26" s="25">
        <v>60440043</v>
      </c>
      <c r="D26" s="25">
        <v>6000000</v>
      </c>
      <c r="E26" s="25">
        <v>0</v>
      </c>
      <c r="F26" s="25">
        <v>0</v>
      </c>
      <c r="G26" s="25">
        <v>0</v>
      </c>
      <c r="H26" s="25">
        <v>66440043</v>
      </c>
      <c r="I26" s="25">
        <v>0</v>
      </c>
      <c r="J26" s="25">
        <v>0</v>
      </c>
      <c r="K26" s="25">
        <v>54391034</v>
      </c>
      <c r="L26" s="128">
        <v>0.8186483864858426</v>
      </c>
      <c r="M26" s="25">
        <v>12049009</v>
      </c>
      <c r="N26" s="25">
        <v>0</v>
      </c>
      <c r="O26" s="25">
        <v>0</v>
      </c>
      <c r="P26" s="25">
        <v>54391034</v>
      </c>
      <c r="Q26" s="128">
        <v>0.8186483864858426</v>
      </c>
      <c r="R26" s="25">
        <v>12049009</v>
      </c>
      <c r="S26" s="128">
        <v>0.1813516135141574</v>
      </c>
      <c r="T26" s="25">
        <v>29217344</v>
      </c>
      <c r="U26" s="25">
        <v>4547900</v>
      </c>
      <c r="V26" s="25">
        <v>33765244</v>
      </c>
      <c r="W26" s="128">
        <v>0.5082062334005413</v>
      </c>
      <c r="X26" s="25">
        <v>4547900</v>
      </c>
      <c r="Y26" s="25">
        <v>33765244</v>
      </c>
      <c r="Z26" s="128">
        <v>0.5082062334005413</v>
      </c>
      <c r="AA26" s="76">
        <v>20625790</v>
      </c>
    </row>
    <row r="27" spans="1:27" ht="12.75">
      <c r="A27" s="7" t="s">
        <v>64</v>
      </c>
      <c r="B27" s="1" t="s">
        <v>65</v>
      </c>
      <c r="C27" s="26">
        <v>41664537</v>
      </c>
      <c r="D27" s="26">
        <v>6000000</v>
      </c>
      <c r="E27" s="26">
        <v>0</v>
      </c>
      <c r="F27" s="26">
        <v>0</v>
      </c>
      <c r="G27" s="26">
        <v>0</v>
      </c>
      <c r="H27" s="26">
        <v>47664537</v>
      </c>
      <c r="I27" s="26">
        <v>0</v>
      </c>
      <c r="J27" s="26">
        <v>0</v>
      </c>
      <c r="K27" s="26">
        <v>36317776</v>
      </c>
      <c r="L27" s="128">
        <v>0.7619454270582761</v>
      </c>
      <c r="M27" s="26">
        <v>11346761</v>
      </c>
      <c r="N27" s="26">
        <v>0</v>
      </c>
      <c r="O27" s="26">
        <v>0</v>
      </c>
      <c r="P27" s="26">
        <v>36317776</v>
      </c>
      <c r="Q27" s="128">
        <v>0.7619454270582761</v>
      </c>
      <c r="R27" s="26">
        <v>11346761</v>
      </c>
      <c r="S27" s="128">
        <v>0.23805457294172394</v>
      </c>
      <c r="T27" s="26">
        <v>18908344</v>
      </c>
      <c r="U27" s="26">
        <v>3109100</v>
      </c>
      <c r="V27" s="26">
        <v>22017444</v>
      </c>
      <c r="W27" s="128">
        <v>0.4619250576167351</v>
      </c>
      <c r="X27" s="26">
        <v>3109100</v>
      </c>
      <c r="Y27" s="26">
        <v>22017444</v>
      </c>
      <c r="Z27" s="128">
        <v>0.4619250576167351</v>
      </c>
      <c r="AA27" s="82">
        <v>14300332</v>
      </c>
    </row>
    <row r="28" spans="1:27" ht="13.5" thickBot="1">
      <c r="A28" s="42" t="s">
        <v>66</v>
      </c>
      <c r="B28" s="43" t="s">
        <v>67</v>
      </c>
      <c r="C28" s="44">
        <v>23119701</v>
      </c>
      <c r="D28" s="44">
        <v>6000000</v>
      </c>
      <c r="E28" s="44">
        <v>0</v>
      </c>
      <c r="F28" s="44">
        <v>0</v>
      </c>
      <c r="G28" s="44">
        <v>0</v>
      </c>
      <c r="H28" s="44">
        <v>29119701</v>
      </c>
      <c r="I28" s="44">
        <v>0</v>
      </c>
      <c r="J28" s="44">
        <v>0</v>
      </c>
      <c r="K28" s="44">
        <v>20653312</v>
      </c>
      <c r="L28" s="129">
        <v>0.7092556341838813</v>
      </c>
      <c r="M28" s="44">
        <v>8466389</v>
      </c>
      <c r="N28" s="44">
        <v>0</v>
      </c>
      <c r="O28" s="44">
        <v>0</v>
      </c>
      <c r="P28" s="44">
        <v>20653312</v>
      </c>
      <c r="Q28" s="129">
        <v>0.7092556341838813</v>
      </c>
      <c r="R28" s="44">
        <v>8466389</v>
      </c>
      <c r="S28" s="129">
        <v>0.2907443658161188</v>
      </c>
      <c r="T28" s="44">
        <v>9146844</v>
      </c>
      <c r="U28" s="44">
        <v>1141100</v>
      </c>
      <c r="V28" s="44">
        <v>10287944</v>
      </c>
      <c r="W28" s="129">
        <v>0.3532984078373607</v>
      </c>
      <c r="X28" s="44">
        <v>1141100</v>
      </c>
      <c r="Y28" s="44">
        <v>10287944</v>
      </c>
      <c r="Z28" s="129">
        <v>0.3532984078373607</v>
      </c>
      <c r="AA28" s="77">
        <v>10365368</v>
      </c>
    </row>
    <row r="29" spans="1:27" s="29" customFormat="1" ht="12.75">
      <c r="A29" s="53" t="s">
        <v>68</v>
      </c>
      <c r="B29" s="54" t="s">
        <v>69</v>
      </c>
      <c r="C29" s="36">
        <v>4932922</v>
      </c>
      <c r="D29" s="35">
        <v>0</v>
      </c>
      <c r="E29" s="35">
        <v>0</v>
      </c>
      <c r="F29" s="35">
        <v>0</v>
      </c>
      <c r="G29" s="35">
        <v>0</v>
      </c>
      <c r="H29" s="36">
        <v>4932922</v>
      </c>
      <c r="I29" s="36">
        <v>0</v>
      </c>
      <c r="J29" s="36">
        <v>0</v>
      </c>
      <c r="K29" s="36">
        <v>0</v>
      </c>
      <c r="L29" s="125">
        <v>0</v>
      </c>
      <c r="M29" s="36">
        <v>4932922</v>
      </c>
      <c r="N29" s="36">
        <v>0</v>
      </c>
      <c r="O29" s="36">
        <v>0</v>
      </c>
      <c r="P29" s="36">
        <v>0</v>
      </c>
      <c r="Q29" s="125">
        <v>0</v>
      </c>
      <c r="R29" s="36">
        <v>4932922</v>
      </c>
      <c r="S29" s="125">
        <v>1</v>
      </c>
      <c r="T29" s="36">
        <v>0</v>
      </c>
      <c r="U29" s="36">
        <v>0</v>
      </c>
      <c r="V29" s="36">
        <v>0</v>
      </c>
      <c r="W29" s="125">
        <v>0</v>
      </c>
      <c r="X29" s="36">
        <v>0</v>
      </c>
      <c r="Y29" s="36">
        <v>0</v>
      </c>
      <c r="Z29" s="125">
        <v>0</v>
      </c>
      <c r="AA29" s="78">
        <v>0</v>
      </c>
    </row>
    <row r="30" spans="1:27" s="29" customFormat="1" ht="13.5" thickBot="1">
      <c r="A30" s="22" t="s">
        <v>70</v>
      </c>
      <c r="B30" s="45" t="s">
        <v>71</v>
      </c>
      <c r="C30" s="23">
        <v>18186779</v>
      </c>
      <c r="D30" s="46">
        <v>6000000</v>
      </c>
      <c r="E30" s="46">
        <v>0</v>
      </c>
      <c r="F30" s="46">
        <v>0</v>
      </c>
      <c r="G30" s="46">
        <v>0</v>
      </c>
      <c r="H30" s="23">
        <v>24186779</v>
      </c>
      <c r="I30" s="23">
        <v>0</v>
      </c>
      <c r="J30" s="23">
        <v>0</v>
      </c>
      <c r="K30" s="61">
        <v>20653312</v>
      </c>
      <c r="L30" s="126">
        <v>0.8539091542532389</v>
      </c>
      <c r="M30" s="23">
        <v>3533467</v>
      </c>
      <c r="N30" s="23">
        <v>0</v>
      </c>
      <c r="O30" s="23">
        <v>0</v>
      </c>
      <c r="P30" s="61">
        <v>20653312</v>
      </c>
      <c r="Q30" s="126">
        <v>0.8539091542532389</v>
      </c>
      <c r="R30" s="23">
        <v>3533467</v>
      </c>
      <c r="S30" s="126">
        <v>0.14609084574676107</v>
      </c>
      <c r="T30" s="61">
        <v>9146844</v>
      </c>
      <c r="U30" s="23">
        <v>1141100</v>
      </c>
      <c r="V30" s="61">
        <v>10287944</v>
      </c>
      <c r="W30" s="126">
        <v>0.4253540332923206</v>
      </c>
      <c r="X30" s="61">
        <v>1141100</v>
      </c>
      <c r="Y30" s="61">
        <v>10287944</v>
      </c>
      <c r="Z30" s="126">
        <v>0.4253540332923206</v>
      </c>
      <c r="AA30" s="80">
        <v>10365368</v>
      </c>
    </row>
    <row r="31" spans="1:27" ht="13.5" thickBot="1">
      <c r="A31" s="49" t="s">
        <v>72</v>
      </c>
      <c r="B31" s="50" t="s">
        <v>73</v>
      </c>
      <c r="C31" s="51">
        <v>18544836</v>
      </c>
      <c r="D31" s="51">
        <v>0</v>
      </c>
      <c r="E31" s="51">
        <v>0</v>
      </c>
      <c r="F31" s="51">
        <v>0</v>
      </c>
      <c r="G31" s="51">
        <v>0</v>
      </c>
      <c r="H31" s="51">
        <v>18544836</v>
      </c>
      <c r="I31" s="51">
        <v>0</v>
      </c>
      <c r="J31" s="51">
        <v>0</v>
      </c>
      <c r="K31" s="51">
        <v>15664464</v>
      </c>
      <c r="L31" s="52">
        <v>0.84468064317204</v>
      </c>
      <c r="M31" s="51">
        <v>2880372</v>
      </c>
      <c r="N31" s="51">
        <v>0</v>
      </c>
      <c r="O31" s="51">
        <v>0</v>
      </c>
      <c r="P31" s="51">
        <v>15664464</v>
      </c>
      <c r="Q31" s="52">
        <v>0.84468064317204</v>
      </c>
      <c r="R31" s="51">
        <v>2880372</v>
      </c>
      <c r="S31" s="52">
        <v>0.15531935682796008</v>
      </c>
      <c r="T31" s="51">
        <v>9761500</v>
      </c>
      <c r="U31" s="51">
        <v>1968000</v>
      </c>
      <c r="V31" s="51">
        <v>11729500</v>
      </c>
      <c r="W31" s="52">
        <v>0.6324941347553572</v>
      </c>
      <c r="X31" s="51">
        <v>1968000</v>
      </c>
      <c r="Y31" s="51">
        <v>11729500</v>
      </c>
      <c r="Z31" s="52">
        <v>0.6324941347553572</v>
      </c>
      <c r="AA31" s="81">
        <v>3934964</v>
      </c>
    </row>
    <row r="32" spans="1:27" s="29" customFormat="1" ht="13.5" thickBot="1">
      <c r="A32" s="57" t="s">
        <v>74</v>
      </c>
      <c r="B32" s="58" t="s">
        <v>75</v>
      </c>
      <c r="C32" s="61">
        <v>18544836</v>
      </c>
      <c r="D32" s="60">
        <v>0</v>
      </c>
      <c r="E32" s="60">
        <v>0</v>
      </c>
      <c r="F32" s="60">
        <v>0</v>
      </c>
      <c r="G32" s="60">
        <v>0</v>
      </c>
      <c r="H32" s="61">
        <v>18544836</v>
      </c>
      <c r="I32" s="61">
        <v>0</v>
      </c>
      <c r="J32" s="61">
        <v>0</v>
      </c>
      <c r="K32" s="61">
        <v>15664464</v>
      </c>
      <c r="L32" s="126">
        <v>0.84468064317204</v>
      </c>
      <c r="M32" s="61">
        <v>2880372</v>
      </c>
      <c r="N32" s="61">
        <v>0</v>
      </c>
      <c r="O32" s="61">
        <v>0</v>
      </c>
      <c r="P32" s="61">
        <v>15664464</v>
      </c>
      <c r="Q32" s="126">
        <v>0.84468064317204</v>
      </c>
      <c r="R32" s="61">
        <v>2880372</v>
      </c>
      <c r="S32" s="126">
        <v>0.15531935682796008</v>
      </c>
      <c r="T32" s="61">
        <v>9761500</v>
      </c>
      <c r="U32" s="61">
        <v>1968000</v>
      </c>
      <c r="V32" s="61">
        <v>11729500</v>
      </c>
      <c r="W32" s="126">
        <v>0.6324941347553572</v>
      </c>
      <c r="X32" s="61">
        <v>1968000</v>
      </c>
      <c r="Y32" s="61">
        <v>11729500</v>
      </c>
      <c r="Z32" s="126">
        <v>0.6324941347553572</v>
      </c>
      <c r="AA32" s="83">
        <v>3934964</v>
      </c>
    </row>
    <row r="33" spans="1:27" ht="13.5" thickBot="1">
      <c r="A33" s="49" t="s">
        <v>76</v>
      </c>
      <c r="B33" s="50" t="s">
        <v>77</v>
      </c>
      <c r="C33" s="51">
        <v>18775506</v>
      </c>
      <c r="D33" s="51">
        <v>0</v>
      </c>
      <c r="E33" s="51">
        <v>0</v>
      </c>
      <c r="F33" s="51">
        <v>0</v>
      </c>
      <c r="G33" s="51">
        <v>0</v>
      </c>
      <c r="H33" s="51">
        <v>18775506</v>
      </c>
      <c r="I33" s="51">
        <v>0</v>
      </c>
      <c r="J33" s="51">
        <v>0</v>
      </c>
      <c r="K33" s="51">
        <v>18073258</v>
      </c>
      <c r="L33" s="52">
        <v>0.9625976524946918</v>
      </c>
      <c r="M33" s="51">
        <v>702248</v>
      </c>
      <c r="N33" s="51">
        <v>0</v>
      </c>
      <c r="O33" s="51">
        <v>0</v>
      </c>
      <c r="P33" s="51">
        <v>18073258</v>
      </c>
      <c r="Q33" s="52">
        <v>0.9625976524946918</v>
      </c>
      <c r="R33" s="51">
        <v>702248</v>
      </c>
      <c r="S33" s="52">
        <v>0.03740234750530825</v>
      </c>
      <c r="T33" s="51">
        <v>10309000</v>
      </c>
      <c r="U33" s="51">
        <v>1438800</v>
      </c>
      <c r="V33" s="51">
        <v>11747800</v>
      </c>
      <c r="W33" s="52">
        <v>0.6256981835802454</v>
      </c>
      <c r="X33" s="51">
        <v>1438800</v>
      </c>
      <c r="Y33" s="51">
        <v>11747800</v>
      </c>
      <c r="Z33" s="52">
        <v>0.6256981835802454</v>
      </c>
      <c r="AA33" s="81">
        <v>6325458</v>
      </c>
    </row>
    <row r="34" spans="1:27" s="29" customFormat="1" ht="12.75">
      <c r="A34" s="47" t="s">
        <v>78</v>
      </c>
      <c r="B34" s="48" t="s">
        <v>79</v>
      </c>
      <c r="C34" s="86">
        <v>7510193</v>
      </c>
      <c r="D34" s="35">
        <v>0</v>
      </c>
      <c r="E34" s="35">
        <v>0</v>
      </c>
      <c r="F34" s="35">
        <v>0</v>
      </c>
      <c r="G34" s="35">
        <v>0</v>
      </c>
      <c r="H34" s="36">
        <v>7510193</v>
      </c>
      <c r="I34" s="36">
        <v>0</v>
      </c>
      <c r="J34" s="36">
        <v>0</v>
      </c>
      <c r="K34" s="36">
        <v>7228996</v>
      </c>
      <c r="L34" s="125">
        <v>0.9625579529048055</v>
      </c>
      <c r="M34" s="36">
        <v>281197</v>
      </c>
      <c r="N34" s="36">
        <v>0</v>
      </c>
      <c r="O34" s="36">
        <v>0</v>
      </c>
      <c r="P34" s="36">
        <v>7228996</v>
      </c>
      <c r="Q34" s="125">
        <v>0.9625579529048055</v>
      </c>
      <c r="R34" s="36">
        <v>281197</v>
      </c>
      <c r="S34" s="125">
        <v>0.03744204709519449</v>
      </c>
      <c r="T34" s="36">
        <v>4122800</v>
      </c>
      <c r="U34" s="36">
        <v>575400</v>
      </c>
      <c r="V34" s="36">
        <v>4698200</v>
      </c>
      <c r="W34" s="125">
        <v>0.6255764665435363</v>
      </c>
      <c r="X34" s="36">
        <v>575400</v>
      </c>
      <c r="Y34" s="36">
        <v>4698200</v>
      </c>
      <c r="Z34" s="125">
        <v>0.6255764665435363</v>
      </c>
      <c r="AA34" s="78">
        <v>2530796</v>
      </c>
    </row>
    <row r="35" spans="1:27" s="29" customFormat="1" ht="13.5" thickBot="1">
      <c r="A35" s="22" t="s">
        <v>80</v>
      </c>
      <c r="B35" s="45" t="s">
        <v>81</v>
      </c>
      <c r="C35" s="87">
        <v>11265313</v>
      </c>
      <c r="D35" s="46">
        <v>0</v>
      </c>
      <c r="E35" s="46">
        <v>0</v>
      </c>
      <c r="F35" s="46">
        <v>0</v>
      </c>
      <c r="G35" s="46">
        <v>0</v>
      </c>
      <c r="H35" s="23">
        <v>11265313</v>
      </c>
      <c r="I35" s="23">
        <v>0</v>
      </c>
      <c r="J35" s="23">
        <v>0</v>
      </c>
      <c r="K35" s="61">
        <v>10844262</v>
      </c>
      <c r="L35" s="126">
        <v>0.962624118832739</v>
      </c>
      <c r="M35" s="23">
        <v>421051</v>
      </c>
      <c r="N35" s="23">
        <v>0</v>
      </c>
      <c r="O35" s="23">
        <v>0</v>
      </c>
      <c r="P35" s="61">
        <v>10844262</v>
      </c>
      <c r="Q35" s="126">
        <v>0.962624118832739</v>
      </c>
      <c r="R35" s="23">
        <v>421051</v>
      </c>
      <c r="S35" s="126">
        <v>0.037375881167260955</v>
      </c>
      <c r="T35" s="61">
        <v>6186200</v>
      </c>
      <c r="U35" s="23">
        <v>863400</v>
      </c>
      <c r="V35" s="61">
        <v>7049600</v>
      </c>
      <c r="W35" s="126">
        <v>0.6257793281021131</v>
      </c>
      <c r="X35" s="61">
        <v>863400</v>
      </c>
      <c r="Y35" s="61">
        <v>7049600</v>
      </c>
      <c r="Z35" s="126">
        <v>0.6257793281021131</v>
      </c>
      <c r="AA35" s="80">
        <v>3794662</v>
      </c>
    </row>
    <row r="36" spans="1:27" ht="12.75">
      <c r="A36" s="55" t="s">
        <v>82</v>
      </c>
      <c r="B36" s="56" t="s">
        <v>83</v>
      </c>
      <c r="C36" s="40">
        <v>95175394.86</v>
      </c>
      <c r="D36" s="40">
        <v>3000000</v>
      </c>
      <c r="E36" s="40">
        <v>0</v>
      </c>
      <c r="F36" s="40">
        <v>0</v>
      </c>
      <c r="G36" s="40">
        <v>0</v>
      </c>
      <c r="H36" s="40">
        <v>98175394.86</v>
      </c>
      <c r="I36" s="40">
        <v>2718532</v>
      </c>
      <c r="J36" s="40">
        <v>2718532</v>
      </c>
      <c r="K36" s="40">
        <v>81085652</v>
      </c>
      <c r="L36" s="41">
        <v>0.8259264158359607</v>
      </c>
      <c r="M36" s="40">
        <v>17089742.86</v>
      </c>
      <c r="N36" s="40">
        <v>2718532</v>
      </c>
      <c r="O36" s="40">
        <v>2718532</v>
      </c>
      <c r="P36" s="40">
        <v>81085652</v>
      </c>
      <c r="Q36" s="41">
        <v>0.8259264158359607</v>
      </c>
      <c r="R36" s="40">
        <v>17089742.86</v>
      </c>
      <c r="S36" s="41">
        <v>0.17407358416403929</v>
      </c>
      <c r="T36" s="40">
        <v>46173737</v>
      </c>
      <c r="U36" s="40">
        <v>9178900</v>
      </c>
      <c r="V36" s="40">
        <v>55352637</v>
      </c>
      <c r="W36" s="41">
        <v>0.563813744563329</v>
      </c>
      <c r="X36" s="40">
        <v>9178900</v>
      </c>
      <c r="Y36" s="40">
        <v>55352637</v>
      </c>
      <c r="Z36" s="41">
        <v>0.563813744563329</v>
      </c>
      <c r="AA36" s="75">
        <v>25733015</v>
      </c>
    </row>
    <row r="37" spans="1:27" ht="13.5" thickBot="1">
      <c r="A37" s="42" t="s">
        <v>84</v>
      </c>
      <c r="B37" s="43" t="s">
        <v>65</v>
      </c>
      <c r="C37" s="44">
        <v>78194835</v>
      </c>
      <c r="D37" s="44">
        <v>0</v>
      </c>
      <c r="E37" s="44">
        <v>0</v>
      </c>
      <c r="F37" s="44">
        <v>0</v>
      </c>
      <c r="G37" s="44">
        <v>0</v>
      </c>
      <c r="H37" s="44">
        <v>78194835</v>
      </c>
      <c r="I37" s="44">
        <v>2718532</v>
      </c>
      <c r="J37" s="44">
        <v>2718532</v>
      </c>
      <c r="K37" s="44">
        <v>63834831</v>
      </c>
      <c r="L37" s="129">
        <v>0.8163561058732332</v>
      </c>
      <c r="M37" s="44">
        <v>14360004</v>
      </c>
      <c r="N37" s="44">
        <v>2718532</v>
      </c>
      <c r="O37" s="44">
        <v>2718532</v>
      </c>
      <c r="P37" s="44">
        <v>63834831</v>
      </c>
      <c r="Q37" s="129">
        <v>0.8163561058732332</v>
      </c>
      <c r="R37" s="44">
        <v>14360004</v>
      </c>
      <c r="S37" s="129">
        <v>0.18364389412676682</v>
      </c>
      <c r="T37" s="44">
        <v>36294397</v>
      </c>
      <c r="U37" s="44">
        <v>7878000</v>
      </c>
      <c r="V37" s="44">
        <v>44172397</v>
      </c>
      <c r="W37" s="129">
        <v>0.5649017227288733</v>
      </c>
      <c r="X37" s="44">
        <v>7878000</v>
      </c>
      <c r="Y37" s="44">
        <v>44172397</v>
      </c>
      <c r="Z37" s="129">
        <v>0.5649017227288733</v>
      </c>
      <c r="AA37" s="77">
        <v>19662434</v>
      </c>
    </row>
    <row r="38" spans="1:27" s="29" customFormat="1" ht="12.75">
      <c r="A38" s="47" t="s">
        <v>85</v>
      </c>
      <c r="B38" s="48" t="s">
        <v>86</v>
      </c>
      <c r="C38" s="36">
        <v>17741685</v>
      </c>
      <c r="D38" s="35">
        <v>0</v>
      </c>
      <c r="E38" s="35">
        <v>0</v>
      </c>
      <c r="F38" s="35">
        <v>0</v>
      </c>
      <c r="G38" s="35">
        <v>0</v>
      </c>
      <c r="H38" s="36">
        <v>17741685</v>
      </c>
      <c r="I38" s="36">
        <v>0</v>
      </c>
      <c r="J38" s="36">
        <v>0</v>
      </c>
      <c r="K38" s="36">
        <v>11976468</v>
      </c>
      <c r="L38" s="125">
        <v>0.6750468177064355</v>
      </c>
      <c r="M38" s="36">
        <v>5765217</v>
      </c>
      <c r="N38" s="36">
        <v>0</v>
      </c>
      <c r="O38" s="36">
        <v>0</v>
      </c>
      <c r="P38" s="36">
        <v>11976468</v>
      </c>
      <c r="Q38" s="125">
        <v>0.6750468177064355</v>
      </c>
      <c r="R38" s="36">
        <v>5765217</v>
      </c>
      <c r="S38" s="125">
        <v>0.32495318229356457</v>
      </c>
      <c r="T38" s="36">
        <v>5992800</v>
      </c>
      <c r="U38" s="36">
        <v>999000</v>
      </c>
      <c r="V38" s="36">
        <v>6991800</v>
      </c>
      <c r="W38" s="125">
        <v>0.3940888365451196</v>
      </c>
      <c r="X38" s="36">
        <v>999000</v>
      </c>
      <c r="Y38" s="36">
        <v>6991800</v>
      </c>
      <c r="Z38" s="125">
        <v>0.3940888365451196</v>
      </c>
      <c r="AA38" s="78">
        <v>4984668</v>
      </c>
    </row>
    <row r="39" spans="1:27" s="29" customFormat="1" ht="12.75">
      <c r="A39" s="10" t="s">
        <v>87</v>
      </c>
      <c r="B39" s="3" t="s">
        <v>75</v>
      </c>
      <c r="C39" s="12">
        <v>26516334</v>
      </c>
      <c r="D39" s="9">
        <v>0</v>
      </c>
      <c r="E39" s="9">
        <v>0</v>
      </c>
      <c r="F39" s="9">
        <v>0</v>
      </c>
      <c r="G39" s="9">
        <v>0</v>
      </c>
      <c r="H39" s="12">
        <v>26516334</v>
      </c>
      <c r="I39" s="12">
        <v>0</v>
      </c>
      <c r="J39" s="12">
        <v>0</v>
      </c>
      <c r="K39" s="36">
        <v>22875627</v>
      </c>
      <c r="L39" s="125">
        <v>0.862699459133378</v>
      </c>
      <c r="M39" s="12">
        <v>3640707</v>
      </c>
      <c r="N39" s="12">
        <v>0</v>
      </c>
      <c r="O39" s="12">
        <v>0</v>
      </c>
      <c r="P39" s="36">
        <v>22875627</v>
      </c>
      <c r="Q39" s="125">
        <v>0.862699459133378</v>
      </c>
      <c r="R39" s="12">
        <v>3640707</v>
      </c>
      <c r="S39" s="125">
        <v>0.13730054086662205</v>
      </c>
      <c r="T39" s="36">
        <v>13180720</v>
      </c>
      <c r="U39" s="12">
        <v>3213000</v>
      </c>
      <c r="V39" s="36">
        <v>16393720</v>
      </c>
      <c r="W39" s="125">
        <v>0.6182498681755932</v>
      </c>
      <c r="X39" s="36">
        <v>3213000</v>
      </c>
      <c r="Y39" s="36">
        <v>16393720</v>
      </c>
      <c r="Z39" s="125">
        <v>0.6182498681755932</v>
      </c>
      <c r="AA39" s="79">
        <v>6481907</v>
      </c>
    </row>
    <row r="40" spans="1:27" s="29" customFormat="1" ht="13.5" thickBot="1">
      <c r="A40" s="22" t="s">
        <v>88</v>
      </c>
      <c r="B40" s="45" t="s">
        <v>89</v>
      </c>
      <c r="C40" s="23">
        <v>33936816</v>
      </c>
      <c r="D40" s="46">
        <v>0</v>
      </c>
      <c r="E40" s="46">
        <v>0</v>
      </c>
      <c r="F40" s="46">
        <v>0</v>
      </c>
      <c r="G40" s="46">
        <v>0</v>
      </c>
      <c r="H40" s="23">
        <v>33936816</v>
      </c>
      <c r="I40" s="23">
        <v>2718532</v>
      </c>
      <c r="J40" s="23">
        <v>2718532</v>
      </c>
      <c r="K40" s="61">
        <v>28982736</v>
      </c>
      <c r="L40" s="126">
        <v>0.8540204832415628</v>
      </c>
      <c r="M40" s="23">
        <v>4954080</v>
      </c>
      <c r="N40" s="23">
        <v>2718532</v>
      </c>
      <c r="O40" s="23">
        <v>2718532</v>
      </c>
      <c r="P40" s="61">
        <v>28982736</v>
      </c>
      <c r="Q40" s="126">
        <v>0.8540204832415628</v>
      </c>
      <c r="R40" s="23">
        <v>4954080</v>
      </c>
      <c r="S40" s="126">
        <v>0.1459795167584372</v>
      </c>
      <c r="T40" s="61">
        <v>17120877</v>
      </c>
      <c r="U40" s="23">
        <v>3666000</v>
      </c>
      <c r="V40" s="61">
        <v>20786877</v>
      </c>
      <c r="W40" s="126">
        <v>0.6125170080775992</v>
      </c>
      <c r="X40" s="61">
        <v>3666000</v>
      </c>
      <c r="Y40" s="61">
        <v>20786877</v>
      </c>
      <c r="Z40" s="126">
        <v>0.6125170080775992</v>
      </c>
      <c r="AA40" s="80">
        <v>8195859</v>
      </c>
    </row>
    <row r="41" spans="1:27" ht="13.5" thickBot="1">
      <c r="A41" s="49" t="s">
        <v>90</v>
      </c>
      <c r="B41" s="50" t="s">
        <v>91</v>
      </c>
      <c r="C41" s="51">
        <v>1960161.86</v>
      </c>
      <c r="D41" s="51">
        <v>3000000</v>
      </c>
      <c r="E41" s="51">
        <v>0</v>
      </c>
      <c r="F41" s="51">
        <v>0</v>
      </c>
      <c r="G41" s="51">
        <v>0</v>
      </c>
      <c r="H41" s="51">
        <v>4960161.86</v>
      </c>
      <c r="I41" s="51">
        <v>0</v>
      </c>
      <c r="J41" s="51">
        <v>0</v>
      </c>
      <c r="K41" s="51">
        <v>2792820</v>
      </c>
      <c r="L41" s="52">
        <v>0.5630501743344318</v>
      </c>
      <c r="M41" s="51">
        <v>2167341.8600000003</v>
      </c>
      <c r="N41" s="51">
        <v>0</v>
      </c>
      <c r="O41" s="51">
        <v>0</v>
      </c>
      <c r="P41" s="51">
        <v>2792820</v>
      </c>
      <c r="Q41" s="52">
        <v>0.5630501743344318</v>
      </c>
      <c r="R41" s="51">
        <v>2167341.8600000003</v>
      </c>
      <c r="S41" s="52">
        <v>0.4369498256655681</v>
      </c>
      <c r="T41" s="51">
        <v>1633740</v>
      </c>
      <c r="U41" s="51">
        <v>150100</v>
      </c>
      <c r="V41" s="51">
        <v>1783840</v>
      </c>
      <c r="W41" s="52">
        <v>0.35963342534955095</v>
      </c>
      <c r="X41" s="51">
        <v>150100</v>
      </c>
      <c r="Y41" s="51">
        <v>1783840</v>
      </c>
      <c r="Z41" s="52">
        <v>0.35963342534955095</v>
      </c>
      <c r="AA41" s="81">
        <v>1008980</v>
      </c>
    </row>
    <row r="42" spans="1:27" s="29" customFormat="1" ht="13.5" thickBot="1">
      <c r="A42" s="57" t="s">
        <v>92</v>
      </c>
      <c r="B42" s="58" t="s">
        <v>91</v>
      </c>
      <c r="C42" s="61">
        <v>1960161.86</v>
      </c>
      <c r="D42" s="60">
        <v>3000000</v>
      </c>
      <c r="E42" s="60">
        <v>0</v>
      </c>
      <c r="F42" s="60">
        <v>0</v>
      </c>
      <c r="G42" s="60">
        <v>0</v>
      </c>
      <c r="H42" s="61">
        <v>4960161.86</v>
      </c>
      <c r="I42" s="61">
        <v>0</v>
      </c>
      <c r="J42" s="61">
        <v>0</v>
      </c>
      <c r="K42" s="61">
        <v>2792820</v>
      </c>
      <c r="L42" s="126">
        <v>0.5630501743344318</v>
      </c>
      <c r="M42" s="61">
        <v>2167341.8600000003</v>
      </c>
      <c r="N42" s="61">
        <v>0</v>
      </c>
      <c r="O42" s="61">
        <v>0</v>
      </c>
      <c r="P42" s="61">
        <v>2792820</v>
      </c>
      <c r="Q42" s="126">
        <v>0.5630501743344318</v>
      </c>
      <c r="R42" s="61">
        <v>2167341.8600000003</v>
      </c>
      <c r="S42" s="126">
        <v>0.4369498256655681</v>
      </c>
      <c r="T42" s="61">
        <v>1633740</v>
      </c>
      <c r="U42" s="61">
        <v>150100</v>
      </c>
      <c r="V42" s="61">
        <v>1783840</v>
      </c>
      <c r="W42" s="126">
        <v>0.35963342534955095</v>
      </c>
      <c r="X42" s="61">
        <v>150100</v>
      </c>
      <c r="Y42" s="61">
        <v>1783840</v>
      </c>
      <c r="Z42" s="126">
        <v>0.35963342534955095</v>
      </c>
      <c r="AA42" s="83">
        <v>1008980</v>
      </c>
    </row>
    <row r="43" spans="1:27" ht="13.5" thickBot="1">
      <c r="A43" s="49" t="s">
        <v>93</v>
      </c>
      <c r="B43" s="50" t="s">
        <v>94</v>
      </c>
      <c r="C43" s="51">
        <v>15020398</v>
      </c>
      <c r="D43" s="51">
        <v>0</v>
      </c>
      <c r="E43" s="51">
        <v>0</v>
      </c>
      <c r="F43" s="51">
        <v>0</v>
      </c>
      <c r="G43" s="51">
        <v>0</v>
      </c>
      <c r="H43" s="51">
        <v>15020398</v>
      </c>
      <c r="I43" s="51">
        <v>0</v>
      </c>
      <c r="J43" s="51">
        <v>0</v>
      </c>
      <c r="K43" s="51">
        <v>14458001</v>
      </c>
      <c r="L43" s="52">
        <v>0.9625577830893696</v>
      </c>
      <c r="M43" s="51">
        <v>562397</v>
      </c>
      <c r="N43" s="51">
        <v>0</v>
      </c>
      <c r="O43" s="51">
        <v>0</v>
      </c>
      <c r="P43" s="51">
        <v>14458001</v>
      </c>
      <c r="Q43" s="52">
        <v>0.9625577830893696</v>
      </c>
      <c r="R43" s="51">
        <v>562397</v>
      </c>
      <c r="S43" s="52">
        <v>0.03744221691063047</v>
      </c>
      <c r="T43" s="51">
        <v>8245600</v>
      </c>
      <c r="U43" s="51">
        <v>1150800</v>
      </c>
      <c r="V43" s="51">
        <v>9396400</v>
      </c>
      <c r="W43" s="52">
        <v>0.6255759667619992</v>
      </c>
      <c r="X43" s="51">
        <v>1150800</v>
      </c>
      <c r="Y43" s="51">
        <v>9396400</v>
      </c>
      <c r="Z43" s="52">
        <v>0.6255759667619992</v>
      </c>
      <c r="AA43" s="81">
        <v>5061601</v>
      </c>
    </row>
    <row r="44" spans="1:27" s="29" customFormat="1" ht="13.5" thickBot="1">
      <c r="A44" s="62" t="s">
        <v>95</v>
      </c>
      <c r="B44" s="58" t="s">
        <v>94</v>
      </c>
      <c r="C44" s="61">
        <v>15020398</v>
      </c>
      <c r="D44" s="60">
        <v>0</v>
      </c>
      <c r="E44" s="60">
        <v>0</v>
      </c>
      <c r="F44" s="60">
        <v>0</v>
      </c>
      <c r="G44" s="60">
        <v>0</v>
      </c>
      <c r="H44" s="61">
        <v>15020398</v>
      </c>
      <c r="I44" s="61">
        <v>0</v>
      </c>
      <c r="J44" s="61">
        <v>0</v>
      </c>
      <c r="K44" s="61">
        <v>14458001</v>
      </c>
      <c r="L44" s="126">
        <v>0.9625577830893696</v>
      </c>
      <c r="M44" s="61">
        <v>562397</v>
      </c>
      <c r="N44" s="61">
        <v>0</v>
      </c>
      <c r="O44" s="61">
        <v>0</v>
      </c>
      <c r="P44" s="61">
        <v>14458001</v>
      </c>
      <c r="Q44" s="126">
        <v>0.9625577830893696</v>
      </c>
      <c r="R44" s="61">
        <v>562397</v>
      </c>
      <c r="S44" s="126">
        <v>0.03744221691063047</v>
      </c>
      <c r="T44" s="61">
        <v>8245600</v>
      </c>
      <c r="U44" s="61">
        <v>1150800</v>
      </c>
      <c r="V44" s="61">
        <v>9396400</v>
      </c>
      <c r="W44" s="126">
        <v>0.6255759667619992</v>
      </c>
      <c r="X44" s="61">
        <v>1150800</v>
      </c>
      <c r="Y44" s="61">
        <v>9396400</v>
      </c>
      <c r="Z44" s="126">
        <v>0.6255759667619992</v>
      </c>
      <c r="AA44" s="83">
        <v>5061601</v>
      </c>
    </row>
    <row r="45" spans="1:27" ht="12.75">
      <c r="A45" s="55" t="s">
        <v>96</v>
      </c>
      <c r="B45" s="56" t="s">
        <v>97</v>
      </c>
      <c r="C45" s="40">
        <v>38720431.14</v>
      </c>
      <c r="D45" s="40">
        <v>27000000</v>
      </c>
      <c r="E45" s="40">
        <v>5000000</v>
      </c>
      <c r="F45" s="40">
        <v>0</v>
      </c>
      <c r="G45" s="40">
        <v>0</v>
      </c>
      <c r="H45" s="40">
        <v>60720431.14</v>
      </c>
      <c r="I45" s="40">
        <v>1745601</v>
      </c>
      <c r="J45" s="40">
        <v>0</v>
      </c>
      <c r="K45" s="40">
        <v>21929257.509999998</v>
      </c>
      <c r="L45" s="41">
        <v>0.36115121546879053</v>
      </c>
      <c r="M45" s="40">
        <v>38791173.629999995</v>
      </c>
      <c r="N45" s="40">
        <v>1745601</v>
      </c>
      <c r="O45" s="40">
        <v>0</v>
      </c>
      <c r="P45" s="40">
        <v>21929257.509999998</v>
      </c>
      <c r="Q45" s="41">
        <v>0.36115121546879053</v>
      </c>
      <c r="R45" s="40">
        <v>38791173.629999995</v>
      </c>
      <c r="S45" s="41">
        <v>0.6388487845312093</v>
      </c>
      <c r="T45" s="40">
        <v>16059857</v>
      </c>
      <c r="U45" s="40">
        <v>3916400</v>
      </c>
      <c r="V45" s="40">
        <v>19976257</v>
      </c>
      <c r="W45" s="41">
        <v>0.32898740382692215</v>
      </c>
      <c r="X45" s="40">
        <v>3916400</v>
      </c>
      <c r="Y45" s="40">
        <v>19976257</v>
      </c>
      <c r="Z45" s="41">
        <v>0.32898740382692215</v>
      </c>
      <c r="AA45" s="75">
        <v>1953000.5099999998</v>
      </c>
    </row>
    <row r="46" spans="1:27" ht="13.5" thickBot="1">
      <c r="A46" s="42" t="s">
        <v>98</v>
      </c>
      <c r="B46" s="43" t="s">
        <v>99</v>
      </c>
      <c r="C46" s="44">
        <v>9500000</v>
      </c>
      <c r="D46" s="44">
        <v>25000000</v>
      </c>
      <c r="E46" s="44">
        <v>1000000</v>
      </c>
      <c r="F46" s="44">
        <v>0</v>
      </c>
      <c r="G46" s="44">
        <v>0</v>
      </c>
      <c r="H46" s="44">
        <v>33500000</v>
      </c>
      <c r="I46" s="44">
        <v>1655000</v>
      </c>
      <c r="J46" s="44">
        <v>0</v>
      </c>
      <c r="K46" s="44">
        <v>12301100</v>
      </c>
      <c r="L46" s="129">
        <v>0.36719701492537316</v>
      </c>
      <c r="M46" s="44">
        <v>21198900</v>
      </c>
      <c r="N46" s="44">
        <v>1655000</v>
      </c>
      <c r="O46" s="44">
        <v>0</v>
      </c>
      <c r="P46" s="44">
        <v>12301100</v>
      </c>
      <c r="Q46" s="129">
        <v>0.36719701492537316</v>
      </c>
      <c r="R46" s="44">
        <v>21198900</v>
      </c>
      <c r="S46" s="129">
        <v>0.6328029850746268</v>
      </c>
      <c r="T46" s="44">
        <v>7022900</v>
      </c>
      <c r="U46" s="44">
        <v>3623199</v>
      </c>
      <c r="V46" s="44">
        <v>10646099</v>
      </c>
      <c r="W46" s="129">
        <v>0.317794</v>
      </c>
      <c r="X46" s="44">
        <v>3623199</v>
      </c>
      <c r="Y46" s="44">
        <v>10646099</v>
      </c>
      <c r="Z46" s="129">
        <v>0.317794</v>
      </c>
      <c r="AA46" s="77">
        <v>1655001</v>
      </c>
    </row>
    <row r="47" spans="1:27" s="29" customFormat="1" ht="12.75">
      <c r="A47" s="47" t="s">
        <v>100</v>
      </c>
      <c r="B47" s="48" t="s">
        <v>101</v>
      </c>
      <c r="C47" s="36">
        <v>4500000</v>
      </c>
      <c r="D47" s="35">
        <v>25000000</v>
      </c>
      <c r="E47" s="35">
        <v>0</v>
      </c>
      <c r="F47" s="35">
        <v>0</v>
      </c>
      <c r="G47" s="35">
        <v>0</v>
      </c>
      <c r="H47" s="36">
        <v>29500000</v>
      </c>
      <c r="I47" s="36">
        <v>1655000</v>
      </c>
      <c r="J47" s="36">
        <v>0</v>
      </c>
      <c r="K47" s="36">
        <v>12301100</v>
      </c>
      <c r="L47" s="125">
        <v>0.4169864406779661</v>
      </c>
      <c r="M47" s="36">
        <v>17198900</v>
      </c>
      <c r="N47" s="36">
        <v>1655000</v>
      </c>
      <c r="O47" s="36">
        <v>0</v>
      </c>
      <c r="P47" s="36">
        <v>12301100</v>
      </c>
      <c r="Q47" s="125">
        <v>0.4169864406779661</v>
      </c>
      <c r="R47" s="36">
        <v>17198900</v>
      </c>
      <c r="S47" s="125">
        <v>0.5830135593220339</v>
      </c>
      <c r="T47" s="36">
        <v>7022900</v>
      </c>
      <c r="U47" s="36">
        <v>3623199</v>
      </c>
      <c r="V47" s="36">
        <v>10646099</v>
      </c>
      <c r="W47" s="125">
        <v>0.3608847118644068</v>
      </c>
      <c r="X47" s="36">
        <v>3623199</v>
      </c>
      <c r="Y47" s="36">
        <v>10646099</v>
      </c>
      <c r="Z47" s="125">
        <v>0.3608847118644068</v>
      </c>
      <c r="AA47" s="78">
        <v>1655001</v>
      </c>
    </row>
    <row r="48" spans="1:27" s="29" customFormat="1" ht="12.75">
      <c r="A48" s="10" t="s">
        <v>102</v>
      </c>
      <c r="B48" s="3" t="s">
        <v>103</v>
      </c>
      <c r="C48" s="12">
        <v>3000000</v>
      </c>
      <c r="D48" s="9">
        <v>0</v>
      </c>
      <c r="E48" s="9">
        <v>1000000</v>
      </c>
      <c r="F48" s="9">
        <v>0</v>
      </c>
      <c r="G48" s="9">
        <v>0</v>
      </c>
      <c r="H48" s="12">
        <v>2000000</v>
      </c>
      <c r="I48" s="12">
        <v>0</v>
      </c>
      <c r="J48" s="12">
        <v>0</v>
      </c>
      <c r="K48" s="36">
        <v>0</v>
      </c>
      <c r="L48" s="125">
        <v>0</v>
      </c>
      <c r="M48" s="12">
        <v>2000000</v>
      </c>
      <c r="N48" s="12">
        <v>0</v>
      </c>
      <c r="O48" s="12">
        <v>0</v>
      </c>
      <c r="P48" s="36">
        <v>0</v>
      </c>
      <c r="Q48" s="125">
        <v>0</v>
      </c>
      <c r="R48" s="12">
        <v>2000000</v>
      </c>
      <c r="S48" s="125">
        <v>1</v>
      </c>
      <c r="T48" s="36">
        <v>0</v>
      </c>
      <c r="U48" s="12">
        <v>0</v>
      </c>
      <c r="V48" s="36">
        <v>0</v>
      </c>
      <c r="W48" s="125">
        <v>0</v>
      </c>
      <c r="X48" s="36">
        <v>0</v>
      </c>
      <c r="Y48" s="36">
        <v>0</v>
      </c>
      <c r="Z48" s="125">
        <v>0</v>
      </c>
      <c r="AA48" s="79">
        <v>0</v>
      </c>
    </row>
    <row r="49" spans="1:27" s="29" customFormat="1" ht="13.5" thickBot="1">
      <c r="A49" s="22" t="s">
        <v>104</v>
      </c>
      <c r="B49" s="45" t="s">
        <v>105</v>
      </c>
      <c r="C49" s="23">
        <v>2000000</v>
      </c>
      <c r="D49" s="46">
        <v>0</v>
      </c>
      <c r="E49" s="46">
        <v>0</v>
      </c>
      <c r="F49" s="46">
        <v>0</v>
      </c>
      <c r="G49" s="46">
        <v>0</v>
      </c>
      <c r="H49" s="23">
        <v>2000000</v>
      </c>
      <c r="I49" s="23">
        <v>0</v>
      </c>
      <c r="J49" s="23">
        <v>0</v>
      </c>
      <c r="K49" s="61">
        <v>0</v>
      </c>
      <c r="L49" s="126">
        <v>0</v>
      </c>
      <c r="M49" s="23">
        <v>2000000</v>
      </c>
      <c r="N49" s="23">
        <v>0</v>
      </c>
      <c r="O49" s="23">
        <v>0</v>
      </c>
      <c r="P49" s="61">
        <v>0</v>
      </c>
      <c r="Q49" s="126">
        <v>0</v>
      </c>
      <c r="R49" s="23">
        <v>2000000</v>
      </c>
      <c r="S49" s="126">
        <v>1</v>
      </c>
      <c r="T49" s="61">
        <v>0</v>
      </c>
      <c r="U49" s="23">
        <v>0</v>
      </c>
      <c r="V49" s="61">
        <v>0</v>
      </c>
      <c r="W49" s="126">
        <v>0</v>
      </c>
      <c r="X49" s="61">
        <v>0</v>
      </c>
      <c r="Y49" s="61">
        <v>0</v>
      </c>
      <c r="Z49" s="126">
        <v>0</v>
      </c>
      <c r="AA49" s="80">
        <v>0</v>
      </c>
    </row>
    <row r="50" spans="1:27" ht="13.5" thickBot="1">
      <c r="A50" s="49" t="s">
        <v>106</v>
      </c>
      <c r="B50" s="50" t="s">
        <v>107</v>
      </c>
      <c r="C50" s="51">
        <v>29220431.14</v>
      </c>
      <c r="D50" s="51">
        <v>2000000</v>
      </c>
      <c r="E50" s="51">
        <v>4000000</v>
      </c>
      <c r="F50" s="51">
        <v>0</v>
      </c>
      <c r="G50" s="51">
        <v>0</v>
      </c>
      <c r="H50" s="51">
        <v>27220431.14</v>
      </c>
      <c r="I50" s="51">
        <v>90601</v>
      </c>
      <c r="J50" s="51">
        <v>0</v>
      </c>
      <c r="K50" s="51">
        <v>9628157.51</v>
      </c>
      <c r="L50" s="52">
        <v>0.3537106910790833</v>
      </c>
      <c r="M50" s="51">
        <v>17592273.63</v>
      </c>
      <c r="N50" s="51">
        <v>90601</v>
      </c>
      <c r="O50" s="51">
        <v>0</v>
      </c>
      <c r="P50" s="51">
        <v>9628157.51</v>
      </c>
      <c r="Q50" s="52">
        <v>0.3537106910790833</v>
      </c>
      <c r="R50" s="51">
        <v>17592273.63</v>
      </c>
      <c r="S50" s="52">
        <v>0.6462893089209166</v>
      </c>
      <c r="T50" s="51">
        <v>9036957</v>
      </c>
      <c r="U50" s="51">
        <v>293201</v>
      </c>
      <c r="V50" s="51">
        <v>9330158</v>
      </c>
      <c r="W50" s="52">
        <v>0.3427630500050926</v>
      </c>
      <c r="X50" s="51">
        <v>293201</v>
      </c>
      <c r="Y50" s="51">
        <v>9330158</v>
      </c>
      <c r="Z50" s="52">
        <v>0.3427630500050926</v>
      </c>
      <c r="AA50" s="81">
        <v>297999.5099999998</v>
      </c>
    </row>
    <row r="51" spans="1:27" s="29" customFormat="1" ht="12.75">
      <c r="A51" s="47" t="s">
        <v>108</v>
      </c>
      <c r="B51" s="48" t="s">
        <v>109</v>
      </c>
      <c r="C51" s="36">
        <v>8000000</v>
      </c>
      <c r="D51" s="35">
        <v>0</v>
      </c>
      <c r="E51" s="35">
        <v>0</v>
      </c>
      <c r="F51" s="35">
        <v>0</v>
      </c>
      <c r="G51" s="35">
        <v>0</v>
      </c>
      <c r="H51" s="36">
        <v>8000000</v>
      </c>
      <c r="I51" s="36">
        <v>0</v>
      </c>
      <c r="J51" s="36">
        <v>0</v>
      </c>
      <c r="K51" s="36">
        <v>0</v>
      </c>
      <c r="L51" s="125">
        <v>0</v>
      </c>
      <c r="M51" s="36">
        <v>8000000</v>
      </c>
      <c r="N51" s="36">
        <v>0</v>
      </c>
      <c r="O51" s="36">
        <v>0</v>
      </c>
      <c r="P51" s="36">
        <v>0</v>
      </c>
      <c r="Q51" s="125">
        <v>0</v>
      </c>
      <c r="R51" s="36">
        <v>8000000</v>
      </c>
      <c r="S51" s="125">
        <v>1</v>
      </c>
      <c r="T51" s="36">
        <v>0</v>
      </c>
      <c r="U51" s="36">
        <v>0</v>
      </c>
      <c r="V51" s="36">
        <v>0</v>
      </c>
      <c r="W51" s="125">
        <v>0</v>
      </c>
      <c r="X51" s="36">
        <v>0</v>
      </c>
      <c r="Y51" s="36">
        <v>0</v>
      </c>
      <c r="Z51" s="125">
        <v>0</v>
      </c>
      <c r="AA51" s="78">
        <v>0</v>
      </c>
    </row>
    <row r="52" spans="1:27" s="29" customFormat="1" ht="12.75">
      <c r="A52" s="10" t="s">
        <v>110</v>
      </c>
      <c r="B52" s="3" t="s">
        <v>111</v>
      </c>
      <c r="C52" s="12">
        <v>3000000</v>
      </c>
      <c r="D52" s="9">
        <v>0</v>
      </c>
      <c r="E52" s="9">
        <v>0</v>
      </c>
      <c r="F52" s="9">
        <v>0</v>
      </c>
      <c r="G52" s="9">
        <v>0</v>
      </c>
      <c r="H52" s="12">
        <v>3000000</v>
      </c>
      <c r="I52" s="12">
        <v>0</v>
      </c>
      <c r="J52" s="12">
        <v>0</v>
      </c>
      <c r="K52" s="36">
        <v>0</v>
      </c>
      <c r="L52" s="125">
        <v>0</v>
      </c>
      <c r="M52" s="12">
        <v>3000000</v>
      </c>
      <c r="N52" s="12">
        <v>0</v>
      </c>
      <c r="O52" s="12">
        <v>0</v>
      </c>
      <c r="P52" s="36">
        <v>0</v>
      </c>
      <c r="Q52" s="125">
        <v>0</v>
      </c>
      <c r="R52" s="12">
        <v>3000000</v>
      </c>
      <c r="S52" s="125">
        <v>1</v>
      </c>
      <c r="T52" s="36">
        <v>0</v>
      </c>
      <c r="U52" s="12">
        <v>0</v>
      </c>
      <c r="V52" s="36">
        <v>0</v>
      </c>
      <c r="W52" s="125">
        <v>0</v>
      </c>
      <c r="X52" s="36">
        <v>0</v>
      </c>
      <c r="Y52" s="36">
        <v>0</v>
      </c>
      <c r="Z52" s="125">
        <v>0</v>
      </c>
      <c r="AA52" s="79">
        <v>0</v>
      </c>
    </row>
    <row r="53" spans="1:27" s="29" customFormat="1" ht="12.75">
      <c r="A53" s="10" t="s">
        <v>112</v>
      </c>
      <c r="B53" s="3" t="s">
        <v>113</v>
      </c>
      <c r="C53" s="12">
        <v>500000</v>
      </c>
      <c r="D53" s="9">
        <v>2000000</v>
      </c>
      <c r="E53" s="9">
        <v>0</v>
      </c>
      <c r="F53" s="9">
        <v>0</v>
      </c>
      <c r="G53" s="9">
        <v>0</v>
      </c>
      <c r="H53" s="12">
        <v>2500000</v>
      </c>
      <c r="I53" s="12">
        <v>0</v>
      </c>
      <c r="J53" s="12">
        <v>0</v>
      </c>
      <c r="K53" s="36">
        <v>1000000</v>
      </c>
      <c r="L53" s="125">
        <v>0.4</v>
      </c>
      <c r="M53" s="12">
        <v>1500000</v>
      </c>
      <c r="N53" s="12"/>
      <c r="O53" s="12">
        <v>0</v>
      </c>
      <c r="P53" s="36">
        <v>1000000</v>
      </c>
      <c r="Q53" s="125">
        <v>0.4</v>
      </c>
      <c r="R53" s="12">
        <v>1500000</v>
      </c>
      <c r="S53" s="125">
        <v>0.6</v>
      </c>
      <c r="T53" s="36">
        <v>499400</v>
      </c>
      <c r="U53" s="12">
        <v>202600</v>
      </c>
      <c r="V53" s="36">
        <v>702000</v>
      </c>
      <c r="W53" s="125">
        <v>0.2808</v>
      </c>
      <c r="X53" s="36">
        <v>202600</v>
      </c>
      <c r="Y53" s="36">
        <v>702000</v>
      </c>
      <c r="Z53" s="125">
        <v>0.2808</v>
      </c>
      <c r="AA53" s="79">
        <v>298000</v>
      </c>
    </row>
    <row r="54" spans="1:27" s="29" customFormat="1" ht="12.75">
      <c r="A54" s="10" t="s">
        <v>114</v>
      </c>
      <c r="B54" s="3" t="s">
        <v>115</v>
      </c>
      <c r="C54" s="12">
        <v>1500000</v>
      </c>
      <c r="D54" s="9">
        <v>0</v>
      </c>
      <c r="E54" s="9">
        <v>0</v>
      </c>
      <c r="F54" s="9">
        <v>0</v>
      </c>
      <c r="G54" s="9">
        <v>0</v>
      </c>
      <c r="H54" s="12">
        <v>1500000</v>
      </c>
      <c r="I54" s="12">
        <v>90601</v>
      </c>
      <c r="J54" s="12">
        <v>0</v>
      </c>
      <c r="K54" s="36">
        <v>745782</v>
      </c>
      <c r="L54" s="125">
        <v>0.497188</v>
      </c>
      <c r="M54" s="12">
        <v>754218</v>
      </c>
      <c r="N54" s="12">
        <v>90601</v>
      </c>
      <c r="O54" s="12">
        <v>0</v>
      </c>
      <c r="P54" s="36">
        <v>745782</v>
      </c>
      <c r="Q54" s="125">
        <v>0.497188</v>
      </c>
      <c r="R54" s="12">
        <v>754218</v>
      </c>
      <c r="S54" s="125">
        <v>0.502812</v>
      </c>
      <c r="T54" s="36">
        <v>655181</v>
      </c>
      <c r="U54" s="12">
        <v>90601</v>
      </c>
      <c r="V54" s="36">
        <v>745782</v>
      </c>
      <c r="W54" s="125">
        <v>0.497188</v>
      </c>
      <c r="X54" s="36">
        <v>90601</v>
      </c>
      <c r="Y54" s="36">
        <v>745782</v>
      </c>
      <c r="Z54" s="125">
        <v>0.497188</v>
      </c>
      <c r="AA54" s="79">
        <v>0</v>
      </c>
    </row>
    <row r="55" spans="1:27" s="29" customFormat="1" ht="12.75">
      <c r="A55" s="10" t="s">
        <v>116</v>
      </c>
      <c r="B55" s="3" t="s">
        <v>117</v>
      </c>
      <c r="C55" s="12">
        <v>8000000</v>
      </c>
      <c r="D55" s="9">
        <v>0</v>
      </c>
      <c r="E55" s="9">
        <v>0</v>
      </c>
      <c r="F55" s="9">
        <v>0</v>
      </c>
      <c r="G55" s="9">
        <v>0</v>
      </c>
      <c r="H55" s="12">
        <v>8000000</v>
      </c>
      <c r="I55" s="12">
        <v>0</v>
      </c>
      <c r="J55" s="12">
        <v>0</v>
      </c>
      <c r="K55" s="36">
        <v>7882375.51</v>
      </c>
      <c r="L55" s="125">
        <v>0.98529693875</v>
      </c>
      <c r="M55" s="12">
        <v>117624.49000000022</v>
      </c>
      <c r="N55" s="12">
        <v>0</v>
      </c>
      <c r="O55" s="12">
        <v>0</v>
      </c>
      <c r="P55" s="36">
        <v>7882375.51</v>
      </c>
      <c r="Q55" s="125">
        <v>0.98529693875</v>
      </c>
      <c r="R55" s="12">
        <v>117624.49000000022</v>
      </c>
      <c r="S55" s="125">
        <v>0.014703061250000028</v>
      </c>
      <c r="T55" s="36">
        <v>7882376</v>
      </c>
      <c r="U55" s="12">
        <v>0</v>
      </c>
      <c r="V55" s="36">
        <v>7882376</v>
      </c>
      <c r="W55" s="125">
        <v>0.985297</v>
      </c>
      <c r="X55" s="36">
        <v>0</v>
      </c>
      <c r="Y55" s="36">
        <v>7882376</v>
      </c>
      <c r="Z55" s="125">
        <v>0.985297</v>
      </c>
      <c r="AA55" s="154">
        <v>-0.4900000002235174</v>
      </c>
    </row>
    <row r="56" spans="1:27" s="29" customFormat="1" ht="12.75">
      <c r="A56" s="10" t="s">
        <v>118</v>
      </c>
      <c r="B56" s="3" t="s">
        <v>119</v>
      </c>
      <c r="C56" s="12">
        <v>400000</v>
      </c>
      <c r="D56" s="9">
        <v>0</v>
      </c>
      <c r="E56" s="9">
        <v>0</v>
      </c>
      <c r="F56" s="9">
        <v>0</v>
      </c>
      <c r="G56" s="9">
        <v>0</v>
      </c>
      <c r="H56" s="12">
        <v>400000</v>
      </c>
      <c r="I56" s="12">
        <v>0</v>
      </c>
      <c r="J56" s="12">
        <v>0</v>
      </c>
      <c r="K56" s="36">
        <v>0</v>
      </c>
      <c r="L56" s="125">
        <v>0</v>
      </c>
      <c r="M56" s="12">
        <v>400000</v>
      </c>
      <c r="N56" s="12">
        <v>0</v>
      </c>
      <c r="O56" s="12">
        <v>0</v>
      </c>
      <c r="P56" s="36">
        <v>0</v>
      </c>
      <c r="Q56" s="125">
        <v>0</v>
      </c>
      <c r="R56" s="12">
        <v>400000</v>
      </c>
      <c r="S56" s="125">
        <v>1</v>
      </c>
      <c r="T56" s="36">
        <v>0</v>
      </c>
      <c r="U56" s="12">
        <v>0</v>
      </c>
      <c r="V56" s="36">
        <v>0</v>
      </c>
      <c r="W56" s="125">
        <v>0</v>
      </c>
      <c r="X56" s="36">
        <v>0</v>
      </c>
      <c r="Y56" s="36">
        <v>0</v>
      </c>
      <c r="Z56" s="125">
        <v>0</v>
      </c>
      <c r="AA56" s="79">
        <v>0</v>
      </c>
    </row>
    <row r="57" spans="1:27" s="29" customFormat="1" ht="12.75">
      <c r="A57" s="10" t="s">
        <v>120</v>
      </c>
      <c r="B57" s="3" t="s">
        <v>121</v>
      </c>
      <c r="C57" s="12">
        <v>500000</v>
      </c>
      <c r="D57" s="9">
        <v>0</v>
      </c>
      <c r="E57" s="9">
        <v>0</v>
      </c>
      <c r="F57" s="9">
        <v>0</v>
      </c>
      <c r="G57" s="9">
        <v>0</v>
      </c>
      <c r="H57" s="12">
        <v>500000</v>
      </c>
      <c r="I57" s="12">
        <v>0</v>
      </c>
      <c r="J57" s="12">
        <v>0</v>
      </c>
      <c r="K57" s="36">
        <v>0</v>
      </c>
      <c r="L57" s="125">
        <v>0</v>
      </c>
      <c r="M57" s="12">
        <v>500000</v>
      </c>
      <c r="N57" s="12">
        <v>0</v>
      </c>
      <c r="O57" s="12">
        <v>0</v>
      </c>
      <c r="P57" s="36">
        <v>0</v>
      </c>
      <c r="Q57" s="125">
        <v>0</v>
      </c>
      <c r="R57" s="12">
        <v>500000</v>
      </c>
      <c r="S57" s="125">
        <v>1</v>
      </c>
      <c r="T57" s="36">
        <v>0</v>
      </c>
      <c r="U57" s="12">
        <v>0</v>
      </c>
      <c r="V57" s="36">
        <v>0</v>
      </c>
      <c r="W57" s="125">
        <v>0</v>
      </c>
      <c r="X57" s="36">
        <v>0</v>
      </c>
      <c r="Y57" s="36">
        <v>0</v>
      </c>
      <c r="Z57" s="125">
        <v>0</v>
      </c>
      <c r="AA57" s="79">
        <v>0</v>
      </c>
    </row>
    <row r="58" spans="1:27" s="29" customFormat="1" ht="13.5" thickBot="1">
      <c r="A58" s="22" t="s">
        <v>122</v>
      </c>
      <c r="B58" s="45" t="s">
        <v>123</v>
      </c>
      <c r="C58" s="87">
        <v>7320431.14</v>
      </c>
      <c r="D58" s="46">
        <v>0</v>
      </c>
      <c r="E58" s="46">
        <v>4000000</v>
      </c>
      <c r="F58" s="46">
        <v>0</v>
      </c>
      <c r="G58" s="46">
        <v>0</v>
      </c>
      <c r="H58" s="23">
        <v>3320431.1399999997</v>
      </c>
      <c r="I58" s="23">
        <v>0</v>
      </c>
      <c r="J58" s="23">
        <v>0</v>
      </c>
      <c r="K58" s="61">
        <v>0</v>
      </c>
      <c r="L58" s="126">
        <v>0</v>
      </c>
      <c r="M58" s="23">
        <v>3320431.1399999997</v>
      </c>
      <c r="N58" s="23">
        <v>0</v>
      </c>
      <c r="O58" s="23">
        <v>0</v>
      </c>
      <c r="P58" s="61">
        <v>0</v>
      </c>
      <c r="Q58" s="126">
        <v>0</v>
      </c>
      <c r="R58" s="23">
        <v>3320431.1399999997</v>
      </c>
      <c r="S58" s="126">
        <v>1</v>
      </c>
      <c r="T58" s="61">
        <v>0</v>
      </c>
      <c r="U58" s="23">
        <v>0</v>
      </c>
      <c r="V58" s="61">
        <v>0</v>
      </c>
      <c r="W58" s="126">
        <v>0</v>
      </c>
      <c r="X58" s="61">
        <v>0</v>
      </c>
      <c r="Y58" s="61">
        <v>0</v>
      </c>
      <c r="Z58" s="126">
        <v>0</v>
      </c>
      <c r="AA58" s="80">
        <v>0</v>
      </c>
    </row>
    <row r="59" spans="1:27" ht="12.75">
      <c r="A59" s="55" t="s">
        <v>124</v>
      </c>
      <c r="B59" s="56" t="s">
        <v>125</v>
      </c>
      <c r="C59" s="40">
        <v>8426589</v>
      </c>
      <c r="D59" s="40">
        <v>0</v>
      </c>
      <c r="E59" s="40">
        <v>0</v>
      </c>
      <c r="F59" s="40">
        <v>0</v>
      </c>
      <c r="G59" s="40">
        <v>0</v>
      </c>
      <c r="H59" s="40">
        <v>8426589</v>
      </c>
      <c r="I59" s="40">
        <v>0</v>
      </c>
      <c r="J59" s="40">
        <v>0</v>
      </c>
      <c r="K59" s="40">
        <v>426589</v>
      </c>
      <c r="L59" s="41">
        <v>0.05062416121161243</v>
      </c>
      <c r="M59" s="40">
        <v>8000000</v>
      </c>
      <c r="N59" s="40">
        <v>0</v>
      </c>
      <c r="O59" s="40">
        <v>0</v>
      </c>
      <c r="P59" s="40">
        <v>426589</v>
      </c>
      <c r="Q59" s="41">
        <v>0.05062416121161243</v>
      </c>
      <c r="R59" s="40">
        <v>8000000</v>
      </c>
      <c r="S59" s="41">
        <v>0.9493758387883876</v>
      </c>
      <c r="T59" s="40">
        <v>426589</v>
      </c>
      <c r="U59" s="40">
        <v>0</v>
      </c>
      <c r="V59" s="40">
        <v>426589</v>
      </c>
      <c r="W59" s="41">
        <v>0.05062416121161243</v>
      </c>
      <c r="X59" s="40">
        <v>0</v>
      </c>
      <c r="Y59" s="40">
        <v>426589</v>
      </c>
      <c r="Z59" s="41">
        <v>0.05062416121161243</v>
      </c>
      <c r="AA59" s="75">
        <v>0</v>
      </c>
    </row>
    <row r="60" spans="1:27" ht="13.5" thickBot="1">
      <c r="A60" s="42" t="s">
        <v>126</v>
      </c>
      <c r="B60" s="43" t="s">
        <v>127</v>
      </c>
      <c r="C60" s="44">
        <v>8426589</v>
      </c>
      <c r="D60" s="44">
        <v>0</v>
      </c>
      <c r="E60" s="44">
        <v>0</v>
      </c>
      <c r="F60" s="44">
        <v>0</v>
      </c>
      <c r="G60" s="44">
        <v>0</v>
      </c>
      <c r="H60" s="44">
        <v>8426589</v>
      </c>
      <c r="I60" s="44">
        <v>0</v>
      </c>
      <c r="J60" s="44">
        <v>0</v>
      </c>
      <c r="K60" s="44">
        <v>426589</v>
      </c>
      <c r="L60" s="129">
        <v>0.05062416121161243</v>
      </c>
      <c r="M60" s="44">
        <v>8000000</v>
      </c>
      <c r="N60" s="44">
        <v>0</v>
      </c>
      <c r="O60" s="44">
        <v>0</v>
      </c>
      <c r="P60" s="44">
        <v>426589</v>
      </c>
      <c r="Q60" s="129">
        <v>0.05062416121161243</v>
      </c>
      <c r="R60" s="44">
        <v>8000000</v>
      </c>
      <c r="S60" s="129">
        <v>0.9493758387883876</v>
      </c>
      <c r="T60" s="44">
        <v>426589</v>
      </c>
      <c r="U60" s="44">
        <v>0</v>
      </c>
      <c r="V60" s="44">
        <v>426589</v>
      </c>
      <c r="W60" s="129">
        <v>0.05062416121161243</v>
      </c>
      <c r="X60" s="44">
        <v>0</v>
      </c>
      <c r="Y60" s="44">
        <v>426589</v>
      </c>
      <c r="Z60" s="129">
        <v>0.05062416121161243</v>
      </c>
      <c r="AA60" s="77">
        <v>0</v>
      </c>
    </row>
    <row r="61" spans="1:27" s="29" customFormat="1" ht="12.75">
      <c r="A61" s="47" t="s">
        <v>128</v>
      </c>
      <c r="B61" s="48" t="s">
        <v>129</v>
      </c>
      <c r="C61" s="36">
        <v>426589</v>
      </c>
      <c r="D61" s="35">
        <v>0</v>
      </c>
      <c r="E61" s="35">
        <v>0</v>
      </c>
      <c r="F61" s="35">
        <v>0</v>
      </c>
      <c r="G61" s="35">
        <v>0</v>
      </c>
      <c r="H61" s="36">
        <v>426589</v>
      </c>
      <c r="I61" s="36">
        <v>0</v>
      </c>
      <c r="J61" s="36">
        <v>0</v>
      </c>
      <c r="K61" s="36">
        <v>426589</v>
      </c>
      <c r="L61" s="125">
        <v>1</v>
      </c>
      <c r="M61" s="36">
        <v>0</v>
      </c>
      <c r="N61" s="36">
        <v>0</v>
      </c>
      <c r="O61" s="36">
        <v>0</v>
      </c>
      <c r="P61" s="36">
        <v>426589</v>
      </c>
      <c r="Q61" s="125">
        <v>1</v>
      </c>
      <c r="R61" s="36">
        <v>0</v>
      </c>
      <c r="S61" s="125">
        <v>0</v>
      </c>
      <c r="T61" s="36">
        <v>426589</v>
      </c>
      <c r="U61" s="36">
        <v>0</v>
      </c>
      <c r="V61" s="36">
        <v>426589</v>
      </c>
      <c r="W61" s="125">
        <v>1</v>
      </c>
      <c r="X61" s="36">
        <v>0</v>
      </c>
      <c r="Y61" s="36">
        <v>426589</v>
      </c>
      <c r="Z61" s="125">
        <v>1</v>
      </c>
      <c r="AA61" s="78">
        <v>0</v>
      </c>
    </row>
    <row r="62" spans="1:27" s="29" customFormat="1" ht="13.5" thickBot="1">
      <c r="A62" s="22" t="s">
        <v>130</v>
      </c>
      <c r="B62" s="45" t="s">
        <v>131</v>
      </c>
      <c r="C62" s="23">
        <v>8000000</v>
      </c>
      <c r="D62" s="46">
        <v>0</v>
      </c>
      <c r="E62" s="46">
        <v>0</v>
      </c>
      <c r="F62" s="46">
        <v>0</v>
      </c>
      <c r="G62" s="46">
        <v>0</v>
      </c>
      <c r="H62" s="23">
        <v>8000000</v>
      </c>
      <c r="I62" s="23">
        <v>0</v>
      </c>
      <c r="J62" s="23">
        <v>0</v>
      </c>
      <c r="K62" s="61">
        <v>0</v>
      </c>
      <c r="L62" s="126">
        <v>0</v>
      </c>
      <c r="M62" s="23">
        <v>8000000</v>
      </c>
      <c r="N62" s="23">
        <v>0</v>
      </c>
      <c r="O62" s="23">
        <v>0</v>
      </c>
      <c r="P62" s="61">
        <v>0</v>
      </c>
      <c r="Q62" s="126">
        <v>0</v>
      </c>
      <c r="R62" s="23">
        <v>8000000</v>
      </c>
      <c r="S62" s="126">
        <v>1</v>
      </c>
      <c r="T62" s="61">
        <v>0</v>
      </c>
      <c r="U62" s="23">
        <v>0</v>
      </c>
      <c r="V62" s="61">
        <v>0</v>
      </c>
      <c r="W62" s="126">
        <v>0</v>
      </c>
      <c r="X62" s="61">
        <v>0</v>
      </c>
      <c r="Y62" s="61">
        <v>0</v>
      </c>
      <c r="Z62" s="126">
        <v>0</v>
      </c>
      <c r="AA62" s="80">
        <v>0</v>
      </c>
    </row>
    <row r="63" spans="1:27" ht="12.75">
      <c r="A63" s="134" t="s">
        <v>132</v>
      </c>
      <c r="B63" s="56" t="s">
        <v>133</v>
      </c>
      <c r="C63" s="40">
        <v>1537842978.9</v>
      </c>
      <c r="D63" s="40">
        <v>0</v>
      </c>
      <c r="E63" s="40">
        <v>0</v>
      </c>
      <c r="F63" s="40">
        <v>7723612565</v>
      </c>
      <c r="G63" s="40">
        <v>0</v>
      </c>
      <c r="H63" s="40">
        <v>9261455543.9</v>
      </c>
      <c r="I63" s="40">
        <v>169616551</v>
      </c>
      <c r="J63" s="40">
        <v>7973333</v>
      </c>
      <c r="K63" s="40">
        <v>876324035</v>
      </c>
      <c r="L63" s="41">
        <v>0.09462055190419667</v>
      </c>
      <c r="M63" s="40">
        <v>8385131508.9</v>
      </c>
      <c r="N63" s="40">
        <v>172212981</v>
      </c>
      <c r="O63" s="40">
        <v>7973333</v>
      </c>
      <c r="P63" s="40">
        <v>878973856</v>
      </c>
      <c r="Q63" s="41">
        <v>0.09490666470660011</v>
      </c>
      <c r="R63" s="40">
        <v>8382481687.9</v>
      </c>
      <c r="S63" s="41">
        <v>0.9050933352933999</v>
      </c>
      <c r="T63" s="40">
        <v>483572125</v>
      </c>
      <c r="U63" s="40">
        <v>111081253</v>
      </c>
      <c r="V63" s="40">
        <v>594653378</v>
      </c>
      <c r="W63" s="41">
        <v>0.06420733492497999</v>
      </c>
      <c r="X63" s="40">
        <v>111081253</v>
      </c>
      <c r="Y63" s="40">
        <v>594653378</v>
      </c>
      <c r="Z63" s="41">
        <v>0.06420733492497999</v>
      </c>
      <c r="AA63" s="75">
        <v>284320478</v>
      </c>
    </row>
    <row r="64" spans="1:27" ht="12.75">
      <c r="A64" s="1" t="s">
        <v>134</v>
      </c>
      <c r="B64" s="133" t="s">
        <v>133</v>
      </c>
      <c r="C64" s="25">
        <v>1537842978.9</v>
      </c>
      <c r="D64" s="25">
        <v>0</v>
      </c>
      <c r="E64" s="25">
        <v>0</v>
      </c>
      <c r="F64" s="25">
        <v>7723612565</v>
      </c>
      <c r="G64" s="25">
        <v>0</v>
      </c>
      <c r="H64" s="25">
        <v>9261455543.9</v>
      </c>
      <c r="I64" s="25">
        <v>169616551</v>
      </c>
      <c r="J64" s="25">
        <v>7973333</v>
      </c>
      <c r="K64" s="25">
        <v>876324035</v>
      </c>
      <c r="L64" s="128">
        <v>0.09462055190419667</v>
      </c>
      <c r="M64" s="25">
        <v>8385131508.9</v>
      </c>
      <c r="N64" s="25">
        <v>172212981</v>
      </c>
      <c r="O64" s="25">
        <v>7973333</v>
      </c>
      <c r="P64" s="25">
        <v>878973856</v>
      </c>
      <c r="Q64" s="128">
        <v>0.09490666470660011</v>
      </c>
      <c r="R64" s="25">
        <v>8382481687.9</v>
      </c>
      <c r="S64" s="128">
        <v>0.9050933352933999</v>
      </c>
      <c r="T64" s="25">
        <v>483572125</v>
      </c>
      <c r="U64" s="25">
        <v>111081253</v>
      </c>
      <c r="V64" s="25">
        <v>594653378</v>
      </c>
      <c r="W64" s="128">
        <v>0.06420733492497999</v>
      </c>
      <c r="X64" s="25">
        <v>111081253</v>
      </c>
      <c r="Y64" s="25">
        <v>594653378</v>
      </c>
      <c r="Z64" s="128">
        <v>0.06420733492497999</v>
      </c>
      <c r="AA64" s="76">
        <v>284320478</v>
      </c>
    </row>
    <row r="65" spans="1:27" ht="12.75">
      <c r="A65" s="153" t="s">
        <v>135</v>
      </c>
      <c r="B65" s="1" t="s">
        <v>136</v>
      </c>
      <c r="C65" s="25">
        <v>1537842978.9</v>
      </c>
      <c r="D65" s="25">
        <v>0</v>
      </c>
      <c r="E65" s="25">
        <v>0</v>
      </c>
      <c r="F65" s="25">
        <v>7723612565</v>
      </c>
      <c r="G65" s="25">
        <v>0</v>
      </c>
      <c r="H65" s="25">
        <v>9261455543.9</v>
      </c>
      <c r="I65" s="25">
        <v>169616551</v>
      </c>
      <c r="J65" s="25">
        <v>7973333</v>
      </c>
      <c r="K65" s="25">
        <v>876324035</v>
      </c>
      <c r="L65" s="128">
        <v>0.09462055190419667</v>
      </c>
      <c r="M65" s="25">
        <v>8385131508.9</v>
      </c>
      <c r="N65" s="25">
        <v>172212981</v>
      </c>
      <c r="O65" s="25">
        <v>7973333</v>
      </c>
      <c r="P65" s="25">
        <v>878973856</v>
      </c>
      <c r="Q65" s="128">
        <v>0.09490666470660011</v>
      </c>
      <c r="R65" s="25">
        <v>8382481687.9</v>
      </c>
      <c r="S65" s="128">
        <v>0.9050933352933999</v>
      </c>
      <c r="T65" s="25">
        <v>483572125</v>
      </c>
      <c r="U65" s="25">
        <v>111081253</v>
      </c>
      <c r="V65" s="25">
        <v>594653378</v>
      </c>
      <c r="W65" s="128">
        <v>0.06420733492497999</v>
      </c>
      <c r="X65" s="25">
        <v>111081253</v>
      </c>
      <c r="Y65" s="25">
        <v>594653378</v>
      </c>
      <c r="Z65" s="128">
        <v>0.06420733492497999</v>
      </c>
      <c r="AA65" s="76">
        <v>284320478</v>
      </c>
    </row>
    <row r="66" spans="1:27" ht="13.5" thickBot="1">
      <c r="A66" s="42" t="s">
        <v>137</v>
      </c>
      <c r="B66" s="43" t="s">
        <v>138</v>
      </c>
      <c r="C66" s="44">
        <v>1537842978.9</v>
      </c>
      <c r="D66" s="44">
        <v>0</v>
      </c>
      <c r="E66" s="44">
        <v>0</v>
      </c>
      <c r="F66" s="44">
        <v>7723612565</v>
      </c>
      <c r="G66" s="44">
        <v>0</v>
      </c>
      <c r="H66" s="44">
        <v>9261455543.9</v>
      </c>
      <c r="I66" s="44">
        <v>169616551</v>
      </c>
      <c r="J66" s="44">
        <v>7973333</v>
      </c>
      <c r="K66" s="44">
        <v>876324035</v>
      </c>
      <c r="L66" s="129">
        <v>0.09462055190419667</v>
      </c>
      <c r="M66" s="44">
        <v>8385131508.9</v>
      </c>
      <c r="N66" s="44">
        <v>172212981</v>
      </c>
      <c r="O66" s="44">
        <v>7973333</v>
      </c>
      <c r="P66" s="44">
        <v>878973856</v>
      </c>
      <c r="Q66" s="129">
        <v>0.09490666470660011</v>
      </c>
      <c r="R66" s="44">
        <v>8382481687.9</v>
      </c>
      <c r="S66" s="129">
        <v>0.9050933352933999</v>
      </c>
      <c r="T66" s="44">
        <v>483572125</v>
      </c>
      <c r="U66" s="44">
        <v>111081253</v>
      </c>
      <c r="V66" s="44">
        <v>594653378</v>
      </c>
      <c r="W66" s="129">
        <v>0.06420733492497999</v>
      </c>
      <c r="X66" s="44">
        <v>111081253</v>
      </c>
      <c r="Y66" s="44">
        <v>594653378</v>
      </c>
      <c r="Z66" s="129">
        <v>0.06420733492497999</v>
      </c>
      <c r="AA66" s="77">
        <v>284320478</v>
      </c>
    </row>
    <row r="67" spans="1:27" s="29" customFormat="1" ht="12" customHeight="1">
      <c r="A67" s="47" t="s">
        <v>139</v>
      </c>
      <c r="B67" s="48" t="s">
        <v>204</v>
      </c>
      <c r="C67" s="36">
        <v>100000000</v>
      </c>
      <c r="D67" s="35">
        <v>0</v>
      </c>
      <c r="E67" s="35">
        <v>0</v>
      </c>
      <c r="F67" s="35">
        <v>0</v>
      </c>
      <c r="G67" s="35">
        <v>0</v>
      </c>
      <c r="H67" s="36">
        <v>100000000</v>
      </c>
      <c r="I67" s="36">
        <v>4491700</v>
      </c>
      <c r="J67" s="36">
        <v>0</v>
      </c>
      <c r="K67" s="36">
        <v>81960060</v>
      </c>
      <c r="L67" s="125">
        <v>0.8196006</v>
      </c>
      <c r="M67" s="36">
        <v>18039940</v>
      </c>
      <c r="N67" s="36">
        <v>6491700</v>
      </c>
      <c r="O67" s="36">
        <v>0</v>
      </c>
      <c r="P67" s="36">
        <v>81960060</v>
      </c>
      <c r="Q67" s="125">
        <v>0.8196006</v>
      </c>
      <c r="R67" s="36">
        <v>18039940</v>
      </c>
      <c r="S67" s="125">
        <v>0.1803994</v>
      </c>
      <c r="T67" s="36">
        <v>58744960</v>
      </c>
      <c r="U67" s="36">
        <v>7051700</v>
      </c>
      <c r="V67" s="36">
        <v>65796660</v>
      </c>
      <c r="W67" s="125">
        <v>0.6579666</v>
      </c>
      <c r="X67" s="36">
        <v>7051700</v>
      </c>
      <c r="Y67" s="36">
        <v>65796660</v>
      </c>
      <c r="Z67" s="125">
        <v>0.6579666</v>
      </c>
      <c r="AA67" s="78">
        <v>16163400</v>
      </c>
    </row>
    <row r="68" spans="1:27" s="29" customFormat="1" ht="13.5" thickBot="1">
      <c r="A68" s="22" t="s">
        <v>141</v>
      </c>
      <c r="B68" s="45" t="s">
        <v>207</v>
      </c>
      <c r="C68" s="23">
        <v>241767320</v>
      </c>
      <c r="D68" s="46">
        <v>0</v>
      </c>
      <c r="E68" s="46">
        <v>0</v>
      </c>
      <c r="F68" s="46">
        <v>0</v>
      </c>
      <c r="G68" s="46">
        <v>0</v>
      </c>
      <c r="H68" s="23">
        <v>241767320</v>
      </c>
      <c r="I68" s="23">
        <v>4299353</v>
      </c>
      <c r="J68" s="23">
        <v>0</v>
      </c>
      <c r="K68" s="61">
        <v>133379922</v>
      </c>
      <c r="L68" s="126">
        <v>0.5516871428280712</v>
      </c>
      <c r="M68" s="23">
        <v>108387398</v>
      </c>
      <c r="N68" s="23">
        <v>4895783</v>
      </c>
      <c r="O68" s="23">
        <v>0</v>
      </c>
      <c r="P68" s="61">
        <v>133379922</v>
      </c>
      <c r="Q68" s="126">
        <v>0.5516871428280712</v>
      </c>
      <c r="R68" s="23">
        <v>108387398</v>
      </c>
      <c r="S68" s="126">
        <v>0.44831285717192876</v>
      </c>
      <c r="T68" s="61">
        <v>104303144</v>
      </c>
      <c r="U68" s="23">
        <v>16328783</v>
      </c>
      <c r="V68" s="61">
        <v>120631927</v>
      </c>
      <c r="W68" s="126">
        <v>0.4989587798714897</v>
      </c>
      <c r="X68" s="61">
        <v>16328783</v>
      </c>
      <c r="Y68" s="61">
        <v>120631927</v>
      </c>
      <c r="Z68" s="126">
        <v>0.4989587798714897</v>
      </c>
      <c r="AA68" s="80">
        <v>12747995</v>
      </c>
    </row>
    <row r="69" spans="1:27" ht="13.5" thickBot="1">
      <c r="A69" s="49" t="s">
        <v>142</v>
      </c>
      <c r="B69" s="64" t="s">
        <v>143</v>
      </c>
      <c r="C69" s="51">
        <v>1196075658.9</v>
      </c>
      <c r="D69" s="51">
        <v>0</v>
      </c>
      <c r="E69" s="51">
        <v>0</v>
      </c>
      <c r="F69" s="51">
        <v>7723612565</v>
      </c>
      <c r="G69" s="51">
        <v>0</v>
      </c>
      <c r="H69" s="51">
        <v>8919688223.9</v>
      </c>
      <c r="I69" s="51">
        <v>160825498</v>
      </c>
      <c r="J69" s="51">
        <v>7973333</v>
      </c>
      <c r="K69" s="51">
        <v>660984053</v>
      </c>
      <c r="L69" s="52">
        <v>0.07410394134953235</v>
      </c>
      <c r="M69" s="51">
        <v>8258704170.9</v>
      </c>
      <c r="N69" s="51">
        <v>160825498</v>
      </c>
      <c r="O69" s="51">
        <v>7973333</v>
      </c>
      <c r="P69" s="51">
        <v>663633874</v>
      </c>
      <c r="Q69" s="52">
        <v>0.07440101686758689</v>
      </c>
      <c r="R69" s="51">
        <v>8256054349.9</v>
      </c>
      <c r="S69" s="52">
        <v>0.9255989831324131</v>
      </c>
      <c r="T69" s="51">
        <v>320524021</v>
      </c>
      <c r="U69" s="51">
        <v>87700770</v>
      </c>
      <c r="V69" s="51">
        <v>408224791</v>
      </c>
      <c r="W69" s="52">
        <v>0.04576671075858634</v>
      </c>
      <c r="X69" s="51">
        <v>87700770</v>
      </c>
      <c r="Y69" s="51">
        <v>408224791</v>
      </c>
      <c r="Z69" s="52">
        <v>0.04576671075858634</v>
      </c>
      <c r="AA69" s="81">
        <v>255409083</v>
      </c>
    </row>
    <row r="70" spans="1:27" s="29" customFormat="1" ht="12.75">
      <c r="A70" s="63" t="s">
        <v>144</v>
      </c>
      <c r="B70" s="48" t="s">
        <v>205</v>
      </c>
      <c r="C70" s="36">
        <v>632000000</v>
      </c>
      <c r="D70" s="35">
        <v>0</v>
      </c>
      <c r="E70" s="35">
        <v>0</v>
      </c>
      <c r="F70" s="35">
        <v>0</v>
      </c>
      <c r="G70" s="35">
        <v>0</v>
      </c>
      <c r="H70" s="36">
        <v>632000000</v>
      </c>
      <c r="I70" s="36">
        <v>0</v>
      </c>
      <c r="J70" s="36">
        <v>0</v>
      </c>
      <c r="K70" s="36">
        <v>220910577</v>
      </c>
      <c r="L70" s="125">
        <v>0.34954205221518986</v>
      </c>
      <c r="M70" s="36">
        <v>411089423</v>
      </c>
      <c r="N70" s="36">
        <v>0</v>
      </c>
      <c r="O70" s="36">
        <v>0</v>
      </c>
      <c r="P70" s="36">
        <v>223560402</v>
      </c>
      <c r="Q70" s="125">
        <v>0.35373481329113926</v>
      </c>
      <c r="R70" s="36">
        <v>408439598</v>
      </c>
      <c r="S70" s="125">
        <v>0.6462651867088608</v>
      </c>
      <c r="T70" s="36">
        <v>210245644</v>
      </c>
      <c r="U70" s="36">
        <v>12983300</v>
      </c>
      <c r="V70" s="36">
        <v>223228944</v>
      </c>
      <c r="W70" s="125">
        <v>0.35321035443037974</v>
      </c>
      <c r="X70" s="36">
        <v>12983300</v>
      </c>
      <c r="Y70" s="36">
        <v>223228944</v>
      </c>
      <c r="Z70" s="125">
        <v>0.35321035443037974</v>
      </c>
      <c r="AA70" s="78">
        <v>331458</v>
      </c>
    </row>
    <row r="71" spans="1:27" s="29" customFormat="1" ht="14.25" customHeight="1">
      <c r="A71" s="63" t="s">
        <v>208</v>
      </c>
      <c r="B71" s="48" t="s">
        <v>209</v>
      </c>
      <c r="C71" s="36">
        <v>118000000</v>
      </c>
      <c r="D71" s="35">
        <v>0</v>
      </c>
      <c r="E71" s="35">
        <v>0</v>
      </c>
      <c r="F71" s="35">
        <v>0</v>
      </c>
      <c r="G71" s="35">
        <v>0</v>
      </c>
      <c r="H71" s="36">
        <v>118000000</v>
      </c>
      <c r="I71" s="36">
        <v>0</v>
      </c>
      <c r="J71" s="36">
        <v>7973333</v>
      </c>
      <c r="K71" s="36">
        <v>81766105</v>
      </c>
      <c r="L71" s="125">
        <v>0.692933093220339</v>
      </c>
      <c r="M71" s="36">
        <v>36233895</v>
      </c>
      <c r="N71" s="36">
        <v>0</v>
      </c>
      <c r="O71" s="36">
        <v>7973333</v>
      </c>
      <c r="P71" s="36">
        <v>81766105</v>
      </c>
      <c r="Q71" s="125">
        <v>0.692933093220339</v>
      </c>
      <c r="R71" s="36">
        <v>36233895</v>
      </c>
      <c r="S71" s="125">
        <v>0.30706690677966103</v>
      </c>
      <c r="T71" s="36">
        <v>0</v>
      </c>
      <c r="U71" s="36">
        <v>29689354</v>
      </c>
      <c r="V71" s="36">
        <v>29689354</v>
      </c>
      <c r="W71" s="125">
        <v>0.2516046949152542</v>
      </c>
      <c r="X71" s="36">
        <v>29689354</v>
      </c>
      <c r="Y71" s="36">
        <v>29689354</v>
      </c>
      <c r="Z71" s="125">
        <v>0.2516046949152542</v>
      </c>
      <c r="AA71" s="78">
        <v>52076751</v>
      </c>
    </row>
    <row r="72" spans="1:27" s="29" customFormat="1" ht="12.75">
      <c r="A72" s="8" t="s">
        <v>145</v>
      </c>
      <c r="B72" s="3" t="s">
        <v>206</v>
      </c>
      <c r="C72" s="9">
        <v>238898978.9</v>
      </c>
      <c r="D72" s="9">
        <v>0</v>
      </c>
      <c r="E72" s="9">
        <v>0</v>
      </c>
      <c r="F72" s="9">
        <v>0</v>
      </c>
      <c r="G72" s="9">
        <v>0</v>
      </c>
      <c r="H72" s="12">
        <v>238898978.9</v>
      </c>
      <c r="I72" s="36">
        <v>0</v>
      </c>
      <c r="J72" s="12">
        <v>0</v>
      </c>
      <c r="K72" s="36">
        <v>197481873</v>
      </c>
      <c r="L72" s="125">
        <v>0.8266333908554014</v>
      </c>
      <c r="M72" s="36">
        <v>41417105.900000006</v>
      </c>
      <c r="N72" s="12">
        <v>0</v>
      </c>
      <c r="O72" s="12">
        <v>0</v>
      </c>
      <c r="P72" s="36">
        <v>197481869</v>
      </c>
      <c r="Q72" s="125">
        <v>0.8266333741119226</v>
      </c>
      <c r="R72" s="12">
        <v>41417109.900000006</v>
      </c>
      <c r="S72" s="125">
        <v>0.17336662588807744</v>
      </c>
      <c r="T72" s="36">
        <v>110278377</v>
      </c>
      <c r="U72" s="12">
        <v>29202618</v>
      </c>
      <c r="V72" s="36">
        <v>139480995</v>
      </c>
      <c r="W72" s="125">
        <v>0.5838492723670657</v>
      </c>
      <c r="X72" s="36">
        <v>29202618</v>
      </c>
      <c r="Y72" s="36">
        <v>139480995</v>
      </c>
      <c r="Z72" s="125">
        <v>0.5838492723670657</v>
      </c>
      <c r="AA72" s="79">
        <v>58000874</v>
      </c>
    </row>
    <row r="73" spans="1:27" s="29" customFormat="1" ht="12.75">
      <c r="A73" s="8" t="s">
        <v>210</v>
      </c>
      <c r="B73" s="3" t="s">
        <v>211</v>
      </c>
      <c r="C73" s="23">
        <v>0</v>
      </c>
      <c r="D73" s="9">
        <v>0</v>
      </c>
      <c r="E73" s="9">
        <v>0</v>
      </c>
      <c r="F73" s="46">
        <v>7723612565</v>
      </c>
      <c r="G73" s="46">
        <v>0</v>
      </c>
      <c r="H73" s="12">
        <v>7723612565</v>
      </c>
      <c r="I73" s="36">
        <v>160825498</v>
      </c>
      <c r="J73" s="23">
        <v>0</v>
      </c>
      <c r="K73" s="36">
        <v>160825498</v>
      </c>
      <c r="L73" s="125">
        <v>0.020822574494322788</v>
      </c>
      <c r="M73" s="36">
        <v>7562787067</v>
      </c>
      <c r="N73" s="23">
        <v>160825498</v>
      </c>
      <c r="O73" s="23">
        <v>0</v>
      </c>
      <c r="P73" s="36">
        <v>160825498</v>
      </c>
      <c r="Q73" s="125">
        <v>0.020822574494322788</v>
      </c>
      <c r="R73" s="12">
        <v>7562787067</v>
      </c>
      <c r="S73" s="125">
        <v>0.9791774255056772</v>
      </c>
      <c r="T73" s="36">
        <v>0</v>
      </c>
      <c r="U73" s="23">
        <v>15825498</v>
      </c>
      <c r="V73" s="36">
        <v>15825498</v>
      </c>
      <c r="W73" s="37">
        <v>0.0020489761580887896</v>
      </c>
      <c r="X73" s="36">
        <v>15825498</v>
      </c>
      <c r="Y73" s="36">
        <v>15825498</v>
      </c>
      <c r="Z73" s="37">
        <v>0.0020489761580887896</v>
      </c>
      <c r="AA73" s="79">
        <v>145000000</v>
      </c>
    </row>
    <row r="74" spans="1:27" s="29" customFormat="1" ht="13.5" thickBot="1">
      <c r="A74" s="22" t="s">
        <v>146</v>
      </c>
      <c r="B74" s="45" t="s">
        <v>147</v>
      </c>
      <c r="C74" s="23">
        <v>207176680</v>
      </c>
      <c r="D74" s="135">
        <v>0</v>
      </c>
      <c r="E74" s="135">
        <v>0</v>
      </c>
      <c r="F74" s="46">
        <v>0</v>
      </c>
      <c r="G74" s="46">
        <v>0</v>
      </c>
      <c r="H74" s="23">
        <v>207176680</v>
      </c>
      <c r="I74" s="61">
        <v>0</v>
      </c>
      <c r="J74" s="23">
        <v>0</v>
      </c>
      <c r="K74" s="61">
        <v>0</v>
      </c>
      <c r="L74" s="126">
        <v>0</v>
      </c>
      <c r="M74" s="23">
        <v>207176680</v>
      </c>
      <c r="N74" s="23">
        <v>0</v>
      </c>
      <c r="O74" s="23">
        <v>0</v>
      </c>
      <c r="P74" s="61">
        <v>0</v>
      </c>
      <c r="Q74" s="126">
        <v>0</v>
      </c>
      <c r="R74" s="23">
        <v>207176680</v>
      </c>
      <c r="S74" s="126">
        <v>1</v>
      </c>
      <c r="T74" s="61">
        <v>0</v>
      </c>
      <c r="U74" s="23">
        <v>0</v>
      </c>
      <c r="V74" s="61">
        <v>0</v>
      </c>
      <c r="W74" s="126">
        <v>0</v>
      </c>
      <c r="X74" s="61">
        <v>0</v>
      </c>
      <c r="Y74" s="61">
        <v>0</v>
      </c>
      <c r="Z74" s="126">
        <v>0</v>
      </c>
      <c r="AA74" s="80">
        <v>0</v>
      </c>
    </row>
    <row r="75" spans="1:27" s="28" customFormat="1" ht="12.75">
      <c r="A75" s="66">
        <v>3</v>
      </c>
      <c r="B75" s="56" t="s">
        <v>148</v>
      </c>
      <c r="C75" s="40">
        <v>0</v>
      </c>
      <c r="D75" s="40">
        <v>0</v>
      </c>
      <c r="E75" s="40">
        <v>0</v>
      </c>
      <c r="F75" s="40">
        <v>8986904395</v>
      </c>
      <c r="G75" s="40">
        <v>0</v>
      </c>
      <c r="H75" s="40">
        <v>8986904395</v>
      </c>
      <c r="I75" s="40">
        <v>0</v>
      </c>
      <c r="J75" s="40">
        <v>0</v>
      </c>
      <c r="K75" s="40">
        <v>8986904395</v>
      </c>
      <c r="L75" s="41">
        <v>1</v>
      </c>
      <c r="M75" s="40">
        <v>0</v>
      </c>
      <c r="N75" s="40">
        <v>0</v>
      </c>
      <c r="O75" s="40">
        <v>0</v>
      </c>
      <c r="P75" s="40">
        <v>8986904395</v>
      </c>
      <c r="Q75" s="41">
        <v>1</v>
      </c>
      <c r="R75" s="40">
        <v>0</v>
      </c>
      <c r="S75" s="41">
        <v>0</v>
      </c>
      <c r="T75" s="40">
        <v>1676416832</v>
      </c>
      <c r="U75" s="40">
        <v>0</v>
      </c>
      <c r="V75" s="40">
        <v>1676416832</v>
      </c>
      <c r="W75" s="41">
        <v>0.18653996507770795</v>
      </c>
      <c r="X75" s="40">
        <v>0</v>
      </c>
      <c r="Y75" s="40">
        <v>1676416832</v>
      </c>
      <c r="Z75" s="41">
        <v>0.18653996507770795</v>
      </c>
      <c r="AA75" s="75">
        <v>7310487563</v>
      </c>
    </row>
    <row r="76" spans="1:27" s="28" customFormat="1" ht="12.75">
      <c r="A76" s="7" t="s">
        <v>149</v>
      </c>
      <c r="B76" s="1" t="s">
        <v>133</v>
      </c>
      <c r="C76" s="25">
        <v>0</v>
      </c>
      <c r="D76" s="25">
        <v>0</v>
      </c>
      <c r="E76" s="25">
        <v>0</v>
      </c>
      <c r="F76" s="25">
        <v>8986904395</v>
      </c>
      <c r="G76" s="25">
        <v>0</v>
      </c>
      <c r="H76" s="25">
        <v>8986904395</v>
      </c>
      <c r="I76" s="25">
        <v>0</v>
      </c>
      <c r="J76" s="25">
        <v>0</v>
      </c>
      <c r="K76" s="25">
        <v>8986904395</v>
      </c>
      <c r="L76" s="128">
        <v>1</v>
      </c>
      <c r="M76" s="25">
        <v>0</v>
      </c>
      <c r="N76" s="25">
        <v>0</v>
      </c>
      <c r="O76" s="25">
        <v>0</v>
      </c>
      <c r="P76" s="25">
        <v>8986904395</v>
      </c>
      <c r="Q76" s="128">
        <v>1</v>
      </c>
      <c r="R76" s="25">
        <v>0</v>
      </c>
      <c r="S76" s="128">
        <v>0</v>
      </c>
      <c r="T76" s="25">
        <v>1676416832</v>
      </c>
      <c r="U76" s="25">
        <v>0</v>
      </c>
      <c r="V76" s="25">
        <v>1676416832</v>
      </c>
      <c r="W76" s="128">
        <v>0.18653996507770795</v>
      </c>
      <c r="X76" s="25">
        <v>0</v>
      </c>
      <c r="Y76" s="25">
        <v>1676416832</v>
      </c>
      <c r="Z76" s="128">
        <v>0.18653996507770795</v>
      </c>
      <c r="AA76" s="76">
        <v>7310487563</v>
      </c>
    </row>
    <row r="77" spans="1:27" s="28" customFormat="1" ht="12.75">
      <c r="A77" s="7" t="s">
        <v>150</v>
      </c>
      <c r="B77" s="1" t="s">
        <v>133</v>
      </c>
      <c r="C77" s="25">
        <v>0</v>
      </c>
      <c r="D77" s="25">
        <v>0</v>
      </c>
      <c r="E77" s="25">
        <v>0</v>
      </c>
      <c r="F77" s="25">
        <v>8986904395</v>
      </c>
      <c r="G77" s="25">
        <v>0</v>
      </c>
      <c r="H77" s="25">
        <v>8986904395</v>
      </c>
      <c r="I77" s="25">
        <v>0</v>
      </c>
      <c r="J77" s="25">
        <v>0</v>
      </c>
      <c r="K77" s="25">
        <v>8986904395</v>
      </c>
      <c r="L77" s="128">
        <v>1</v>
      </c>
      <c r="M77" s="25">
        <v>0</v>
      </c>
      <c r="N77" s="25">
        <v>0</v>
      </c>
      <c r="O77" s="25">
        <v>0</v>
      </c>
      <c r="P77" s="25">
        <v>8986904395</v>
      </c>
      <c r="Q77" s="128">
        <v>1</v>
      </c>
      <c r="R77" s="25">
        <v>0</v>
      </c>
      <c r="S77" s="128">
        <v>0</v>
      </c>
      <c r="T77" s="25">
        <v>1676416832</v>
      </c>
      <c r="U77" s="25">
        <v>0</v>
      </c>
      <c r="V77" s="25">
        <v>1676416832</v>
      </c>
      <c r="W77" s="128">
        <v>0.18653996507770795</v>
      </c>
      <c r="X77" s="25">
        <v>0</v>
      </c>
      <c r="Y77" s="25">
        <v>1676416832</v>
      </c>
      <c r="Z77" s="128">
        <v>0.18653996507770795</v>
      </c>
      <c r="AA77" s="76">
        <v>7310487563</v>
      </c>
    </row>
    <row r="78" spans="1:27" s="28" customFormat="1" ht="12.75">
      <c r="A78" s="7" t="s">
        <v>151</v>
      </c>
      <c r="B78" s="1" t="s">
        <v>152</v>
      </c>
      <c r="C78" s="25">
        <v>0</v>
      </c>
      <c r="D78" s="25">
        <v>0</v>
      </c>
      <c r="E78" s="25">
        <v>0</v>
      </c>
      <c r="F78" s="25">
        <v>8986904395</v>
      </c>
      <c r="G78" s="25">
        <v>0</v>
      </c>
      <c r="H78" s="25">
        <v>8986904395</v>
      </c>
      <c r="I78" s="25">
        <v>0</v>
      </c>
      <c r="J78" s="25">
        <v>0</v>
      </c>
      <c r="K78" s="25">
        <v>8986904395</v>
      </c>
      <c r="L78" s="128">
        <v>1</v>
      </c>
      <c r="M78" s="25">
        <v>0</v>
      </c>
      <c r="N78" s="25">
        <v>0</v>
      </c>
      <c r="O78" s="25">
        <v>0</v>
      </c>
      <c r="P78" s="25">
        <v>8986904395</v>
      </c>
      <c r="Q78" s="128">
        <v>1</v>
      </c>
      <c r="R78" s="25">
        <v>0</v>
      </c>
      <c r="S78" s="128">
        <v>0</v>
      </c>
      <c r="T78" s="25">
        <v>1676416832</v>
      </c>
      <c r="U78" s="25">
        <v>0</v>
      </c>
      <c r="V78" s="25">
        <v>1676416832</v>
      </c>
      <c r="W78" s="128">
        <v>0.18653996507770795</v>
      </c>
      <c r="X78" s="25">
        <v>0</v>
      </c>
      <c r="Y78" s="25">
        <v>1676416832</v>
      </c>
      <c r="Z78" s="128">
        <v>0.18653996507770795</v>
      </c>
      <c r="AA78" s="76">
        <v>7310487563</v>
      </c>
    </row>
    <row r="79" spans="1:27" s="28" customFormat="1" ht="13.5" thickBot="1">
      <c r="A79" s="67" t="s">
        <v>153</v>
      </c>
      <c r="B79" s="68" t="s">
        <v>154</v>
      </c>
      <c r="C79" s="44">
        <v>0</v>
      </c>
      <c r="D79" s="44">
        <v>0</v>
      </c>
      <c r="E79" s="44">
        <v>0</v>
      </c>
      <c r="F79" s="44">
        <v>8986904395</v>
      </c>
      <c r="G79" s="44">
        <v>0</v>
      </c>
      <c r="H79" s="44">
        <v>8986904395</v>
      </c>
      <c r="I79" s="44">
        <v>0</v>
      </c>
      <c r="J79" s="44">
        <v>0</v>
      </c>
      <c r="K79" s="44">
        <v>8986904395</v>
      </c>
      <c r="L79" s="129">
        <v>1</v>
      </c>
      <c r="M79" s="44">
        <v>0</v>
      </c>
      <c r="N79" s="44">
        <v>0</v>
      </c>
      <c r="O79" s="44">
        <v>0</v>
      </c>
      <c r="P79" s="44">
        <v>8986904395</v>
      </c>
      <c r="Q79" s="129">
        <v>1</v>
      </c>
      <c r="R79" s="44">
        <v>0</v>
      </c>
      <c r="S79" s="129">
        <v>0</v>
      </c>
      <c r="T79" s="44">
        <v>1676416832</v>
      </c>
      <c r="U79" s="44">
        <v>0</v>
      </c>
      <c r="V79" s="44">
        <v>1676416832</v>
      </c>
      <c r="W79" s="129">
        <v>0.18653996507770795</v>
      </c>
      <c r="X79" s="44">
        <v>0</v>
      </c>
      <c r="Y79" s="44">
        <v>1676416832</v>
      </c>
      <c r="Z79" s="129">
        <v>0.18653996507770795</v>
      </c>
      <c r="AA79" s="77">
        <v>7310487563</v>
      </c>
    </row>
    <row r="80" spans="1:27" s="29" customFormat="1" ht="12.75">
      <c r="A80" s="47" t="s">
        <v>155</v>
      </c>
      <c r="B80" s="65" t="s">
        <v>140</v>
      </c>
      <c r="C80" s="36">
        <v>0</v>
      </c>
      <c r="D80" s="12">
        <v>0</v>
      </c>
      <c r="E80" s="12">
        <v>0</v>
      </c>
      <c r="F80" s="36">
        <v>47308028</v>
      </c>
      <c r="G80" s="36">
        <v>0</v>
      </c>
      <c r="H80" s="36">
        <v>47308028</v>
      </c>
      <c r="I80" s="36">
        <v>0</v>
      </c>
      <c r="J80" s="36">
        <v>0</v>
      </c>
      <c r="K80" s="36">
        <v>47308028</v>
      </c>
      <c r="L80" s="125">
        <v>1</v>
      </c>
      <c r="M80" s="36">
        <v>0</v>
      </c>
      <c r="N80" s="36">
        <v>0</v>
      </c>
      <c r="O80" s="36">
        <v>0</v>
      </c>
      <c r="P80" s="36">
        <v>47308028</v>
      </c>
      <c r="Q80" s="125">
        <v>1</v>
      </c>
      <c r="R80" s="35">
        <v>0</v>
      </c>
      <c r="S80" s="125">
        <v>0</v>
      </c>
      <c r="T80" s="36">
        <v>40619083</v>
      </c>
      <c r="U80" s="36">
        <v>0</v>
      </c>
      <c r="V80" s="36">
        <v>40619083</v>
      </c>
      <c r="W80" s="125">
        <v>0.8586086699703483</v>
      </c>
      <c r="X80" s="36">
        <v>0</v>
      </c>
      <c r="Y80" s="36">
        <v>40619083</v>
      </c>
      <c r="Z80" s="125">
        <v>0.8586086699703483</v>
      </c>
      <c r="AA80" s="78">
        <v>6688945</v>
      </c>
    </row>
    <row r="81" spans="1:27" s="29" customFormat="1" ht="12.75">
      <c r="A81" s="10" t="s">
        <v>176</v>
      </c>
      <c r="B81" s="3" t="s">
        <v>167</v>
      </c>
      <c r="C81" s="12">
        <v>0</v>
      </c>
      <c r="D81" s="12">
        <v>0</v>
      </c>
      <c r="E81" s="12">
        <v>0</v>
      </c>
      <c r="F81" s="12">
        <v>739062738</v>
      </c>
      <c r="G81" s="12">
        <v>0</v>
      </c>
      <c r="H81" s="12">
        <v>739062738</v>
      </c>
      <c r="I81" s="12">
        <v>0</v>
      </c>
      <c r="J81" s="12">
        <v>0</v>
      </c>
      <c r="K81" s="36">
        <v>739062738</v>
      </c>
      <c r="L81" s="125">
        <v>1</v>
      </c>
      <c r="M81" s="12">
        <v>0</v>
      </c>
      <c r="N81" s="12">
        <v>0</v>
      </c>
      <c r="O81" s="12">
        <v>0</v>
      </c>
      <c r="P81" s="36">
        <v>739062738</v>
      </c>
      <c r="Q81" s="125">
        <v>1</v>
      </c>
      <c r="R81" s="9">
        <v>0</v>
      </c>
      <c r="S81" s="125">
        <v>0</v>
      </c>
      <c r="T81" s="36">
        <v>739062738</v>
      </c>
      <c r="U81" s="12">
        <v>0</v>
      </c>
      <c r="V81" s="36">
        <v>739062738</v>
      </c>
      <c r="W81" s="125">
        <v>1</v>
      </c>
      <c r="X81" s="36">
        <v>0</v>
      </c>
      <c r="Y81" s="36">
        <v>739062738</v>
      </c>
      <c r="Z81" s="125">
        <v>1</v>
      </c>
      <c r="AA81" s="79">
        <v>0</v>
      </c>
    </row>
    <row r="82" spans="1:27" s="29" customFormat="1" ht="12.75">
      <c r="A82" s="10" t="s">
        <v>177</v>
      </c>
      <c r="B82" s="3" t="s">
        <v>168</v>
      </c>
      <c r="C82" s="12">
        <v>0</v>
      </c>
      <c r="D82" s="12">
        <v>0</v>
      </c>
      <c r="E82" s="12">
        <v>0</v>
      </c>
      <c r="F82" s="12">
        <v>3187174674</v>
      </c>
      <c r="G82" s="12">
        <v>0</v>
      </c>
      <c r="H82" s="12">
        <v>3187174674</v>
      </c>
      <c r="I82" s="12">
        <v>0</v>
      </c>
      <c r="J82" s="12">
        <v>0</v>
      </c>
      <c r="K82" s="36">
        <v>3187174674</v>
      </c>
      <c r="L82" s="125">
        <v>1</v>
      </c>
      <c r="M82" s="12">
        <v>0</v>
      </c>
      <c r="N82" s="12">
        <v>0</v>
      </c>
      <c r="O82" s="12">
        <v>0</v>
      </c>
      <c r="P82" s="36">
        <v>3187174674</v>
      </c>
      <c r="Q82" s="125">
        <v>1</v>
      </c>
      <c r="R82" s="9">
        <v>0</v>
      </c>
      <c r="S82" s="125">
        <v>0</v>
      </c>
      <c r="T82" s="36">
        <v>32821244</v>
      </c>
      <c r="U82" s="12">
        <v>0</v>
      </c>
      <c r="V82" s="36">
        <v>32821244</v>
      </c>
      <c r="W82" s="125">
        <v>0.010297911899133018</v>
      </c>
      <c r="X82" s="36">
        <v>0</v>
      </c>
      <c r="Y82" s="36">
        <v>32821244</v>
      </c>
      <c r="Z82" s="125">
        <v>0.010297911899133018</v>
      </c>
      <c r="AA82" s="79">
        <v>3154353430</v>
      </c>
    </row>
    <row r="83" spans="1:27" s="29" customFormat="1" ht="12.75">
      <c r="A83" s="10" t="s">
        <v>178</v>
      </c>
      <c r="B83" s="3" t="s">
        <v>169</v>
      </c>
      <c r="C83" s="12">
        <v>0</v>
      </c>
      <c r="D83" s="12">
        <v>0</v>
      </c>
      <c r="E83" s="12">
        <v>0</v>
      </c>
      <c r="F83" s="12">
        <v>4306552813</v>
      </c>
      <c r="G83" s="12">
        <v>0</v>
      </c>
      <c r="H83" s="12">
        <v>4306552813</v>
      </c>
      <c r="I83" s="12">
        <v>0</v>
      </c>
      <c r="J83" s="12">
        <v>0</v>
      </c>
      <c r="K83" s="36">
        <v>4306552813</v>
      </c>
      <c r="L83" s="125">
        <v>1</v>
      </c>
      <c r="M83" s="12">
        <v>0</v>
      </c>
      <c r="N83" s="12">
        <v>0</v>
      </c>
      <c r="O83" s="12">
        <v>0</v>
      </c>
      <c r="P83" s="36">
        <v>4306552813</v>
      </c>
      <c r="Q83" s="125">
        <v>1</v>
      </c>
      <c r="R83" s="9">
        <v>0</v>
      </c>
      <c r="S83" s="125">
        <v>0</v>
      </c>
      <c r="T83" s="36">
        <v>312550000</v>
      </c>
      <c r="U83" s="12">
        <v>0</v>
      </c>
      <c r="V83" s="36">
        <v>312550000</v>
      </c>
      <c r="W83" s="125">
        <v>0.07257544806057392</v>
      </c>
      <c r="X83" s="36">
        <v>0</v>
      </c>
      <c r="Y83" s="36">
        <v>312550000</v>
      </c>
      <c r="Z83" s="125">
        <v>0.07257544806057392</v>
      </c>
      <c r="AA83" s="79">
        <v>3994002813</v>
      </c>
    </row>
    <row r="84" spans="1:27" s="29" customFormat="1" ht="12.75">
      <c r="A84" s="10" t="s">
        <v>179</v>
      </c>
      <c r="B84" s="11" t="s">
        <v>170</v>
      </c>
      <c r="C84" s="12">
        <v>0</v>
      </c>
      <c r="D84" s="12">
        <v>0</v>
      </c>
      <c r="E84" s="12">
        <v>0</v>
      </c>
      <c r="F84" s="12">
        <v>3406743</v>
      </c>
      <c r="G84" s="12">
        <v>0</v>
      </c>
      <c r="H84" s="12">
        <v>3406743</v>
      </c>
      <c r="I84" s="12">
        <v>0</v>
      </c>
      <c r="J84" s="12">
        <v>0</v>
      </c>
      <c r="K84" s="36">
        <v>3406743</v>
      </c>
      <c r="L84" s="125">
        <v>1</v>
      </c>
      <c r="M84" s="12">
        <v>0</v>
      </c>
      <c r="N84" s="12">
        <v>0</v>
      </c>
      <c r="O84" s="12">
        <v>0</v>
      </c>
      <c r="P84" s="36">
        <v>3406743</v>
      </c>
      <c r="Q84" s="125">
        <v>1</v>
      </c>
      <c r="R84" s="9">
        <v>0</v>
      </c>
      <c r="S84" s="125">
        <v>0</v>
      </c>
      <c r="T84" s="36">
        <v>3406743</v>
      </c>
      <c r="U84" s="12">
        <v>0</v>
      </c>
      <c r="V84" s="36">
        <v>3406743</v>
      </c>
      <c r="W84" s="125">
        <v>1</v>
      </c>
      <c r="X84" s="36">
        <v>0</v>
      </c>
      <c r="Y84" s="36">
        <v>3406743</v>
      </c>
      <c r="Z84" s="125">
        <v>1</v>
      </c>
      <c r="AA84" s="79">
        <v>0</v>
      </c>
    </row>
    <row r="85" spans="1:27" s="29" customFormat="1" ht="12.75">
      <c r="A85" s="10" t="s">
        <v>180</v>
      </c>
      <c r="B85" s="11" t="s">
        <v>171</v>
      </c>
      <c r="C85" s="12">
        <v>0</v>
      </c>
      <c r="D85" s="12">
        <v>0</v>
      </c>
      <c r="E85" s="12">
        <v>0</v>
      </c>
      <c r="F85" s="12">
        <v>35052204</v>
      </c>
      <c r="G85" s="12">
        <v>0</v>
      </c>
      <c r="H85" s="12">
        <v>35052204</v>
      </c>
      <c r="I85" s="12">
        <v>0</v>
      </c>
      <c r="J85" s="12">
        <v>0</v>
      </c>
      <c r="K85" s="36">
        <v>35052204</v>
      </c>
      <c r="L85" s="125">
        <v>1</v>
      </c>
      <c r="M85" s="12">
        <v>0</v>
      </c>
      <c r="N85" s="12">
        <v>0</v>
      </c>
      <c r="O85" s="12">
        <v>0</v>
      </c>
      <c r="P85" s="36">
        <v>35052204</v>
      </c>
      <c r="Q85" s="125">
        <v>1</v>
      </c>
      <c r="R85" s="9">
        <v>0</v>
      </c>
      <c r="S85" s="125">
        <v>0</v>
      </c>
      <c r="T85" s="36">
        <v>0</v>
      </c>
      <c r="U85" s="12">
        <v>0</v>
      </c>
      <c r="V85" s="36">
        <v>0</v>
      </c>
      <c r="W85" s="125">
        <v>0</v>
      </c>
      <c r="X85" s="36">
        <v>0</v>
      </c>
      <c r="Y85" s="36">
        <v>0</v>
      </c>
      <c r="Z85" s="125">
        <v>0</v>
      </c>
      <c r="AA85" s="79">
        <v>35052204</v>
      </c>
    </row>
    <row r="86" spans="1:27" s="29" customFormat="1" ht="12.75">
      <c r="A86" s="10" t="s">
        <v>181</v>
      </c>
      <c r="B86" s="11" t="s">
        <v>172</v>
      </c>
      <c r="C86" s="12">
        <v>0</v>
      </c>
      <c r="D86" s="12">
        <v>0</v>
      </c>
      <c r="E86" s="12">
        <v>0</v>
      </c>
      <c r="F86" s="12">
        <v>120390171</v>
      </c>
      <c r="G86" s="12">
        <v>0</v>
      </c>
      <c r="H86" s="12">
        <v>120390171</v>
      </c>
      <c r="I86" s="12">
        <v>0</v>
      </c>
      <c r="J86" s="12">
        <v>0</v>
      </c>
      <c r="K86" s="36">
        <v>120390171</v>
      </c>
      <c r="L86" s="125">
        <v>1</v>
      </c>
      <c r="M86" s="12">
        <v>0</v>
      </c>
      <c r="N86" s="12">
        <v>0</v>
      </c>
      <c r="O86" s="12">
        <v>0</v>
      </c>
      <c r="P86" s="36">
        <v>120390171</v>
      </c>
      <c r="Q86" s="125">
        <v>1</v>
      </c>
      <c r="R86" s="9">
        <v>0</v>
      </c>
      <c r="S86" s="125">
        <v>0</v>
      </c>
      <c r="T86" s="36">
        <v>0</v>
      </c>
      <c r="U86" s="12">
        <v>0</v>
      </c>
      <c r="V86" s="36">
        <v>0</v>
      </c>
      <c r="W86" s="125">
        <v>0</v>
      </c>
      <c r="X86" s="36">
        <v>0</v>
      </c>
      <c r="Y86" s="36">
        <v>0</v>
      </c>
      <c r="Z86" s="125">
        <v>0</v>
      </c>
      <c r="AA86" s="79">
        <v>120390171</v>
      </c>
    </row>
    <row r="87" spans="1:27" s="29" customFormat="1" ht="12.75">
      <c r="A87" s="10" t="s">
        <v>182</v>
      </c>
      <c r="B87" s="11" t="s">
        <v>189</v>
      </c>
      <c r="C87" s="12">
        <v>0</v>
      </c>
      <c r="D87" s="12">
        <v>0</v>
      </c>
      <c r="E87" s="12">
        <v>0</v>
      </c>
      <c r="F87" s="12">
        <v>19171940</v>
      </c>
      <c r="G87" s="12">
        <v>0</v>
      </c>
      <c r="H87" s="12">
        <v>19171940</v>
      </c>
      <c r="I87" s="12">
        <v>0</v>
      </c>
      <c r="J87" s="12">
        <v>0</v>
      </c>
      <c r="K87" s="36">
        <v>19171940</v>
      </c>
      <c r="L87" s="125">
        <v>1</v>
      </c>
      <c r="M87" s="12">
        <v>0</v>
      </c>
      <c r="N87" s="12">
        <v>0</v>
      </c>
      <c r="O87" s="12">
        <v>0</v>
      </c>
      <c r="P87" s="36">
        <v>19171940</v>
      </c>
      <c r="Q87" s="125">
        <v>1</v>
      </c>
      <c r="R87" s="9">
        <v>0</v>
      </c>
      <c r="S87" s="125">
        <v>0</v>
      </c>
      <c r="T87" s="36">
        <v>19171940</v>
      </c>
      <c r="U87" s="12">
        <v>0</v>
      </c>
      <c r="V87" s="36">
        <v>19171940</v>
      </c>
      <c r="W87" s="125">
        <v>1</v>
      </c>
      <c r="X87" s="36">
        <v>0</v>
      </c>
      <c r="Y87" s="36">
        <v>19171940</v>
      </c>
      <c r="Z87" s="125">
        <v>1</v>
      </c>
      <c r="AA87" s="79">
        <v>0</v>
      </c>
    </row>
    <row r="88" spans="1:27" s="29" customFormat="1" ht="12.75">
      <c r="A88" s="10" t="s">
        <v>183</v>
      </c>
      <c r="B88" s="11" t="s">
        <v>173</v>
      </c>
      <c r="C88" s="12">
        <v>0</v>
      </c>
      <c r="D88" s="12">
        <v>0</v>
      </c>
      <c r="E88" s="12">
        <v>0</v>
      </c>
      <c r="F88" s="12">
        <v>4757624</v>
      </c>
      <c r="G88" s="12">
        <v>0</v>
      </c>
      <c r="H88" s="12">
        <v>4757624</v>
      </c>
      <c r="I88" s="12">
        <v>0</v>
      </c>
      <c r="J88" s="12">
        <v>0</v>
      </c>
      <c r="K88" s="36">
        <v>4757624</v>
      </c>
      <c r="L88" s="125">
        <v>1</v>
      </c>
      <c r="M88" s="12">
        <v>0</v>
      </c>
      <c r="N88" s="12">
        <v>0</v>
      </c>
      <c r="O88" s="12">
        <v>0</v>
      </c>
      <c r="P88" s="36">
        <v>4757624</v>
      </c>
      <c r="Q88" s="125">
        <v>1</v>
      </c>
      <c r="R88" s="9">
        <v>0</v>
      </c>
      <c r="S88" s="125">
        <v>0</v>
      </c>
      <c r="T88" s="36">
        <v>4757624</v>
      </c>
      <c r="U88" s="12">
        <v>0</v>
      </c>
      <c r="V88" s="36">
        <v>4757624</v>
      </c>
      <c r="W88" s="125">
        <v>1</v>
      </c>
      <c r="X88" s="36">
        <v>0</v>
      </c>
      <c r="Y88" s="36">
        <v>4757624</v>
      </c>
      <c r="Z88" s="125">
        <v>1</v>
      </c>
      <c r="AA88" s="79">
        <v>0</v>
      </c>
    </row>
    <row r="89" spans="1:27" s="29" customFormat="1" ht="12.75">
      <c r="A89" s="10" t="s">
        <v>184</v>
      </c>
      <c r="B89" s="11" t="s">
        <v>174</v>
      </c>
      <c r="C89" s="12">
        <v>0</v>
      </c>
      <c r="D89" s="12">
        <v>0</v>
      </c>
      <c r="E89" s="12">
        <v>0</v>
      </c>
      <c r="F89" s="12">
        <v>213400000</v>
      </c>
      <c r="G89" s="12">
        <v>0</v>
      </c>
      <c r="H89" s="12">
        <v>213400000</v>
      </c>
      <c r="I89" s="12">
        <v>0</v>
      </c>
      <c r="J89" s="12">
        <v>0</v>
      </c>
      <c r="K89" s="36">
        <v>213400000</v>
      </c>
      <c r="L89" s="125">
        <v>1</v>
      </c>
      <c r="M89" s="12">
        <v>0</v>
      </c>
      <c r="N89" s="12">
        <v>0</v>
      </c>
      <c r="O89" s="12">
        <v>0</v>
      </c>
      <c r="P89" s="36">
        <v>213400000</v>
      </c>
      <c r="Q89" s="125">
        <v>1</v>
      </c>
      <c r="R89" s="9">
        <v>0</v>
      </c>
      <c r="S89" s="125">
        <v>0</v>
      </c>
      <c r="T89" s="36">
        <v>213400000</v>
      </c>
      <c r="U89" s="12">
        <v>0</v>
      </c>
      <c r="V89" s="36">
        <v>213400000</v>
      </c>
      <c r="W89" s="125">
        <v>1</v>
      </c>
      <c r="X89" s="36">
        <v>0</v>
      </c>
      <c r="Y89" s="36">
        <v>213400000</v>
      </c>
      <c r="Z89" s="125">
        <v>1</v>
      </c>
      <c r="AA89" s="79">
        <v>0</v>
      </c>
    </row>
    <row r="90" spans="1:27" s="29" customFormat="1" ht="12.75">
      <c r="A90" s="10" t="s">
        <v>185</v>
      </c>
      <c r="B90" s="11" t="s">
        <v>175</v>
      </c>
      <c r="C90" s="12">
        <v>0</v>
      </c>
      <c r="D90" s="12">
        <v>0</v>
      </c>
      <c r="E90" s="12">
        <v>0</v>
      </c>
      <c r="F90" s="12">
        <v>124958290</v>
      </c>
      <c r="G90" s="12">
        <v>0</v>
      </c>
      <c r="H90" s="12">
        <v>124958290</v>
      </c>
      <c r="I90" s="12">
        <v>0</v>
      </c>
      <c r="J90" s="12">
        <v>0</v>
      </c>
      <c r="K90" s="36">
        <v>124958290</v>
      </c>
      <c r="L90" s="125">
        <v>1</v>
      </c>
      <c r="M90" s="12">
        <v>0</v>
      </c>
      <c r="N90" s="12">
        <v>0</v>
      </c>
      <c r="O90" s="12">
        <v>0</v>
      </c>
      <c r="P90" s="36">
        <v>124958290</v>
      </c>
      <c r="Q90" s="125">
        <v>1</v>
      </c>
      <c r="R90" s="9">
        <v>0</v>
      </c>
      <c r="S90" s="125">
        <v>0</v>
      </c>
      <c r="T90" s="36">
        <v>124958290</v>
      </c>
      <c r="U90" s="12">
        <v>0</v>
      </c>
      <c r="V90" s="36">
        <v>124958290</v>
      </c>
      <c r="W90" s="125">
        <v>1</v>
      </c>
      <c r="X90" s="36">
        <v>0</v>
      </c>
      <c r="Y90" s="36">
        <v>124958290</v>
      </c>
      <c r="Z90" s="125">
        <v>1</v>
      </c>
      <c r="AA90" s="79">
        <v>0</v>
      </c>
    </row>
    <row r="91" spans="1:27" s="29" customFormat="1" ht="12.75">
      <c r="A91" s="10" t="s">
        <v>186</v>
      </c>
      <c r="B91" s="11" t="s">
        <v>188</v>
      </c>
      <c r="C91" s="12">
        <v>0</v>
      </c>
      <c r="D91" s="12">
        <v>0</v>
      </c>
      <c r="E91" s="12">
        <v>0</v>
      </c>
      <c r="F91" s="12">
        <v>10115895</v>
      </c>
      <c r="G91" s="12">
        <v>0</v>
      </c>
      <c r="H91" s="12">
        <v>10115895</v>
      </c>
      <c r="I91" s="12">
        <v>0</v>
      </c>
      <c r="J91" s="12">
        <v>0</v>
      </c>
      <c r="K91" s="36">
        <v>10115895</v>
      </c>
      <c r="L91" s="125">
        <v>1</v>
      </c>
      <c r="M91" s="12">
        <v>0</v>
      </c>
      <c r="N91" s="12">
        <v>0</v>
      </c>
      <c r="O91" s="12">
        <v>0</v>
      </c>
      <c r="P91" s="36">
        <v>10115895</v>
      </c>
      <c r="Q91" s="125">
        <v>1</v>
      </c>
      <c r="R91" s="9">
        <v>0</v>
      </c>
      <c r="S91" s="125">
        <v>0</v>
      </c>
      <c r="T91" s="36">
        <v>10115895</v>
      </c>
      <c r="U91" s="12">
        <v>0</v>
      </c>
      <c r="V91" s="36">
        <v>10115895</v>
      </c>
      <c r="W91" s="125">
        <v>1</v>
      </c>
      <c r="X91" s="36">
        <v>0</v>
      </c>
      <c r="Y91" s="36">
        <v>10115895</v>
      </c>
      <c r="Z91" s="125">
        <v>1</v>
      </c>
      <c r="AA91" s="79">
        <v>0</v>
      </c>
    </row>
    <row r="92" spans="1:27" s="29" customFormat="1" ht="12.75">
      <c r="A92" s="10" t="s">
        <v>187</v>
      </c>
      <c r="B92" s="11" t="s">
        <v>190</v>
      </c>
      <c r="C92" s="12">
        <v>0</v>
      </c>
      <c r="D92" s="9">
        <v>0</v>
      </c>
      <c r="E92" s="9">
        <v>0</v>
      </c>
      <c r="F92" s="12">
        <v>150408475</v>
      </c>
      <c r="G92" s="12">
        <v>0</v>
      </c>
      <c r="H92" s="12">
        <v>150408475</v>
      </c>
      <c r="I92" s="12">
        <v>0</v>
      </c>
      <c r="J92" s="12">
        <v>0</v>
      </c>
      <c r="K92" s="36">
        <v>150408475</v>
      </c>
      <c r="L92" s="125">
        <v>1</v>
      </c>
      <c r="M92" s="12">
        <v>0</v>
      </c>
      <c r="N92" s="12">
        <v>0</v>
      </c>
      <c r="O92" s="12">
        <v>0</v>
      </c>
      <c r="P92" s="36">
        <v>150408475</v>
      </c>
      <c r="Q92" s="125">
        <v>1</v>
      </c>
      <c r="R92" s="9">
        <v>0</v>
      </c>
      <c r="S92" s="125">
        <v>0</v>
      </c>
      <c r="T92" s="36">
        <v>150408475</v>
      </c>
      <c r="U92" s="12">
        <v>0</v>
      </c>
      <c r="V92" s="36">
        <v>150408475</v>
      </c>
      <c r="W92" s="125">
        <v>1</v>
      </c>
      <c r="X92" s="36">
        <v>0</v>
      </c>
      <c r="Y92" s="36">
        <v>150408475</v>
      </c>
      <c r="Z92" s="125">
        <v>1</v>
      </c>
      <c r="AA92" s="79">
        <v>0</v>
      </c>
    </row>
    <row r="93" spans="1:27" s="29" customFormat="1" ht="13.5" thickBot="1">
      <c r="A93" s="22" t="s">
        <v>192</v>
      </c>
      <c r="B93" s="11" t="s">
        <v>191</v>
      </c>
      <c r="C93" s="46">
        <v>0</v>
      </c>
      <c r="D93" s="136">
        <v>0</v>
      </c>
      <c r="E93" s="136">
        <v>0</v>
      </c>
      <c r="F93" s="23">
        <v>25144800</v>
      </c>
      <c r="G93" s="23">
        <v>0</v>
      </c>
      <c r="H93" s="23">
        <v>25144800</v>
      </c>
      <c r="I93" s="23">
        <v>0</v>
      </c>
      <c r="J93" s="23">
        <v>0</v>
      </c>
      <c r="K93" s="61">
        <v>25144800</v>
      </c>
      <c r="L93" s="126">
        <v>1</v>
      </c>
      <c r="M93" s="23">
        <v>0</v>
      </c>
      <c r="N93" s="23">
        <v>0</v>
      </c>
      <c r="O93" s="23">
        <v>0</v>
      </c>
      <c r="P93" s="61">
        <v>25144800</v>
      </c>
      <c r="Q93" s="126">
        <v>1</v>
      </c>
      <c r="R93" s="46">
        <v>0</v>
      </c>
      <c r="S93" s="126">
        <v>0</v>
      </c>
      <c r="T93" s="61">
        <v>25144800</v>
      </c>
      <c r="U93" s="23">
        <v>0</v>
      </c>
      <c r="V93" s="61">
        <v>25144800</v>
      </c>
      <c r="W93" s="126">
        <v>1</v>
      </c>
      <c r="X93" s="61">
        <v>0</v>
      </c>
      <c r="Y93" s="61">
        <v>25144800</v>
      </c>
      <c r="Z93" s="126">
        <v>1</v>
      </c>
      <c r="AA93" s="80">
        <v>0</v>
      </c>
    </row>
    <row r="94" spans="1:27" s="28" customFormat="1" ht="12.75">
      <c r="A94" s="69">
        <v>4</v>
      </c>
      <c r="B94" s="70" t="s">
        <v>199</v>
      </c>
      <c r="C94" s="40">
        <v>434045432.1</v>
      </c>
      <c r="D94" s="40">
        <v>0</v>
      </c>
      <c r="E94" s="40">
        <v>0</v>
      </c>
      <c r="F94" s="40">
        <v>3871249183</v>
      </c>
      <c r="G94" s="40">
        <v>0</v>
      </c>
      <c r="H94" s="40">
        <v>4305294615.1</v>
      </c>
      <c r="I94" s="40">
        <v>43370993</v>
      </c>
      <c r="J94" s="40">
        <v>0</v>
      </c>
      <c r="K94" s="40">
        <v>3619470973.94</v>
      </c>
      <c r="L94" s="41">
        <v>0.8407022741824439</v>
      </c>
      <c r="M94" s="40">
        <v>685823641.1599998</v>
      </c>
      <c r="N94" s="40">
        <v>117027993</v>
      </c>
      <c r="O94" s="40">
        <v>0</v>
      </c>
      <c r="P94" s="40">
        <v>3605327703.69</v>
      </c>
      <c r="Q94" s="41">
        <v>0.837417186513787</v>
      </c>
      <c r="R94" s="40">
        <v>699966911.4099998</v>
      </c>
      <c r="S94" s="41">
        <v>0.16258281348621284</v>
      </c>
      <c r="T94" s="40">
        <v>3166593355</v>
      </c>
      <c r="U94" s="40">
        <v>123356468</v>
      </c>
      <c r="V94" s="40">
        <v>3289949823</v>
      </c>
      <c r="W94" s="41">
        <v>0.7641636907869506</v>
      </c>
      <c r="X94" s="40">
        <v>123356468</v>
      </c>
      <c r="Y94" s="40">
        <v>3289949823</v>
      </c>
      <c r="Z94" s="41">
        <v>0.7641636907869506</v>
      </c>
      <c r="AA94" s="75">
        <v>315377880.69000006</v>
      </c>
    </row>
    <row r="95" spans="1:27" s="28" customFormat="1" ht="12.75">
      <c r="A95" s="18" t="s">
        <v>202</v>
      </c>
      <c r="B95" s="19" t="s">
        <v>133</v>
      </c>
      <c r="C95" s="25">
        <v>434045432.1</v>
      </c>
      <c r="D95" s="25">
        <v>0</v>
      </c>
      <c r="E95" s="25">
        <v>0</v>
      </c>
      <c r="F95" s="25">
        <v>3871249183</v>
      </c>
      <c r="G95" s="25">
        <v>0</v>
      </c>
      <c r="H95" s="25">
        <v>4305294615.1</v>
      </c>
      <c r="I95" s="25">
        <v>43370993</v>
      </c>
      <c r="J95" s="25">
        <v>0</v>
      </c>
      <c r="K95" s="25">
        <v>3619470973.94</v>
      </c>
      <c r="L95" s="128">
        <v>0.8407022741824439</v>
      </c>
      <c r="M95" s="25">
        <v>685823641.1599998</v>
      </c>
      <c r="N95" s="25">
        <v>117027993</v>
      </c>
      <c r="O95" s="25">
        <v>0</v>
      </c>
      <c r="P95" s="25">
        <v>3605327703.69</v>
      </c>
      <c r="Q95" s="128">
        <v>0.837417186513787</v>
      </c>
      <c r="R95" s="25">
        <v>699966911.4099998</v>
      </c>
      <c r="S95" s="128">
        <v>0.16258281348621284</v>
      </c>
      <c r="T95" s="25">
        <v>3166593355</v>
      </c>
      <c r="U95" s="25">
        <v>123356468</v>
      </c>
      <c r="V95" s="25">
        <v>3289949823</v>
      </c>
      <c r="W95" s="128">
        <v>0.7641636907869506</v>
      </c>
      <c r="X95" s="25">
        <v>123356468</v>
      </c>
      <c r="Y95" s="25">
        <v>3289949823</v>
      </c>
      <c r="Z95" s="128">
        <v>0.7641636907869506</v>
      </c>
      <c r="AA95" s="76">
        <v>315377880.69000006</v>
      </c>
    </row>
    <row r="96" spans="1:27" s="28" customFormat="1" ht="12.75">
      <c r="A96" s="20" t="s">
        <v>200</v>
      </c>
      <c r="B96" s="19" t="s">
        <v>136</v>
      </c>
      <c r="C96" s="25">
        <v>434045432.1</v>
      </c>
      <c r="D96" s="25">
        <v>0</v>
      </c>
      <c r="E96" s="25">
        <v>0</v>
      </c>
      <c r="F96" s="25">
        <v>3871249183</v>
      </c>
      <c r="G96" s="25">
        <v>0</v>
      </c>
      <c r="H96" s="25">
        <v>4305294615.1</v>
      </c>
      <c r="I96" s="25">
        <v>43370993</v>
      </c>
      <c r="J96" s="25">
        <v>0</v>
      </c>
      <c r="K96" s="25">
        <v>3619470973.94</v>
      </c>
      <c r="L96" s="128">
        <v>0.8407022741824439</v>
      </c>
      <c r="M96" s="25">
        <v>685823641.1599998</v>
      </c>
      <c r="N96" s="25">
        <v>117027993</v>
      </c>
      <c r="O96" s="25">
        <v>0</v>
      </c>
      <c r="P96" s="25">
        <v>3605327703.69</v>
      </c>
      <c r="Q96" s="128">
        <v>0.837417186513787</v>
      </c>
      <c r="R96" s="25">
        <v>699966911.4099998</v>
      </c>
      <c r="S96" s="128">
        <v>0.16258281348621284</v>
      </c>
      <c r="T96" s="25">
        <v>3166593355</v>
      </c>
      <c r="U96" s="25">
        <v>123356468</v>
      </c>
      <c r="V96" s="25">
        <v>3289949823</v>
      </c>
      <c r="W96" s="128">
        <v>0.7641636907869506</v>
      </c>
      <c r="X96" s="25">
        <v>123356468</v>
      </c>
      <c r="Y96" s="25">
        <v>3289949823</v>
      </c>
      <c r="Z96" s="128">
        <v>0.7641636907869506</v>
      </c>
      <c r="AA96" s="76">
        <v>315377880.69000006</v>
      </c>
    </row>
    <row r="97" spans="1:27" s="28" customFormat="1" ht="13.5" thickBot="1">
      <c r="A97" s="73" t="s">
        <v>201</v>
      </c>
      <c r="B97" s="74" t="s">
        <v>138</v>
      </c>
      <c r="C97" s="44">
        <v>434045432.1</v>
      </c>
      <c r="D97" s="44">
        <v>0</v>
      </c>
      <c r="E97" s="44">
        <v>0</v>
      </c>
      <c r="F97" s="44">
        <v>3871249183</v>
      </c>
      <c r="G97" s="44">
        <v>0</v>
      </c>
      <c r="H97" s="44">
        <v>4305294615.1</v>
      </c>
      <c r="I97" s="44">
        <v>43370993</v>
      </c>
      <c r="J97" s="44">
        <v>0</v>
      </c>
      <c r="K97" s="44">
        <v>3619470973.94</v>
      </c>
      <c r="L97" s="129">
        <v>0.8407022741824439</v>
      </c>
      <c r="M97" s="44">
        <v>685823641.1599998</v>
      </c>
      <c r="N97" s="44">
        <v>117027993</v>
      </c>
      <c r="O97" s="44">
        <v>0</v>
      </c>
      <c r="P97" s="44">
        <v>3605327703.69</v>
      </c>
      <c r="Q97" s="129">
        <v>0.837417186513787</v>
      </c>
      <c r="R97" s="44">
        <v>699966911.4099998</v>
      </c>
      <c r="S97" s="129">
        <v>0.16258281348621284</v>
      </c>
      <c r="T97" s="44">
        <v>3166593355</v>
      </c>
      <c r="U97" s="44">
        <v>123356468</v>
      </c>
      <c r="V97" s="44">
        <v>3289949823</v>
      </c>
      <c r="W97" s="129">
        <v>0.7641636907869506</v>
      </c>
      <c r="X97" s="44">
        <v>123356468</v>
      </c>
      <c r="Y97" s="44">
        <v>3289949823</v>
      </c>
      <c r="Z97" s="129">
        <v>0.7641636907869506</v>
      </c>
      <c r="AA97" s="77">
        <v>315377880.69000006</v>
      </c>
    </row>
    <row r="98" spans="1:28" s="29" customFormat="1" ht="12.75">
      <c r="A98" s="47" t="s">
        <v>156</v>
      </c>
      <c r="B98" s="54" t="s">
        <v>166</v>
      </c>
      <c r="C98" s="36">
        <v>0</v>
      </c>
      <c r="D98" s="9">
        <v>0</v>
      </c>
      <c r="E98" s="9">
        <v>0</v>
      </c>
      <c r="F98" s="35">
        <v>368525843</v>
      </c>
      <c r="G98" s="35">
        <v>0</v>
      </c>
      <c r="H98" s="36">
        <v>368525843</v>
      </c>
      <c r="I98" s="35">
        <v>0</v>
      </c>
      <c r="J98" s="35">
        <v>0</v>
      </c>
      <c r="K98" s="36">
        <v>82540328</v>
      </c>
      <c r="L98" s="125">
        <v>0.223974327900798</v>
      </c>
      <c r="M98" s="35">
        <v>285985515</v>
      </c>
      <c r="N98" s="35">
        <v>0</v>
      </c>
      <c r="O98" s="35">
        <v>0</v>
      </c>
      <c r="P98" s="36">
        <v>82540328</v>
      </c>
      <c r="Q98" s="125">
        <v>0.223974327900798</v>
      </c>
      <c r="R98" s="35">
        <v>285985515</v>
      </c>
      <c r="S98" s="125">
        <v>0.776025672099202</v>
      </c>
      <c r="T98" s="36">
        <v>65740328</v>
      </c>
      <c r="U98" s="36">
        <v>0</v>
      </c>
      <c r="V98" s="36">
        <v>65740328</v>
      </c>
      <c r="W98" s="125">
        <v>0.17838729426636166</v>
      </c>
      <c r="X98" s="36">
        <v>0</v>
      </c>
      <c r="Y98" s="36">
        <v>65740328</v>
      </c>
      <c r="Z98" s="125">
        <v>0.17838729426636166</v>
      </c>
      <c r="AA98" s="78">
        <v>16800000</v>
      </c>
      <c r="AB98" s="30"/>
    </row>
    <row r="99" spans="1:27" s="29" customFormat="1" ht="12.75">
      <c r="A99" s="10" t="s">
        <v>161</v>
      </c>
      <c r="B99" s="4" t="s">
        <v>158</v>
      </c>
      <c r="C99" s="12">
        <v>0</v>
      </c>
      <c r="D99" s="9">
        <v>0</v>
      </c>
      <c r="E99" s="9">
        <v>0</v>
      </c>
      <c r="F99" s="9">
        <v>255589501</v>
      </c>
      <c r="G99" s="9">
        <v>0</v>
      </c>
      <c r="H99" s="12">
        <v>255589501</v>
      </c>
      <c r="I99" s="9">
        <v>575902</v>
      </c>
      <c r="J99" s="9">
        <v>0</v>
      </c>
      <c r="K99" s="36">
        <v>121632243</v>
      </c>
      <c r="L99" s="125">
        <v>0.4758890428758261</v>
      </c>
      <c r="M99" s="9">
        <v>133957258</v>
      </c>
      <c r="N99" s="9">
        <v>18775902</v>
      </c>
      <c r="O99" s="9">
        <v>0</v>
      </c>
      <c r="P99" s="36">
        <v>121632243</v>
      </c>
      <c r="Q99" s="125">
        <v>0.4758890428758261</v>
      </c>
      <c r="R99" s="9">
        <v>133957258</v>
      </c>
      <c r="S99" s="125">
        <v>0.5241109571241739</v>
      </c>
      <c r="T99" s="36">
        <v>94808719</v>
      </c>
      <c r="U99" s="12">
        <v>1421091</v>
      </c>
      <c r="V99" s="36">
        <v>96229810</v>
      </c>
      <c r="W99" s="125">
        <v>0.37650141975119705</v>
      </c>
      <c r="X99" s="36">
        <v>1421091</v>
      </c>
      <c r="Y99" s="36">
        <v>96229810</v>
      </c>
      <c r="Z99" s="125">
        <v>0.37650141975119705</v>
      </c>
      <c r="AA99" s="79">
        <v>25402433</v>
      </c>
    </row>
    <row r="100" spans="1:27" s="29" customFormat="1" ht="12.75">
      <c r="A100" s="10" t="s">
        <v>162</v>
      </c>
      <c r="B100" s="4" t="s">
        <v>159</v>
      </c>
      <c r="C100" s="9">
        <v>434045432.1</v>
      </c>
      <c r="D100" s="9">
        <v>0</v>
      </c>
      <c r="E100" s="9">
        <v>0</v>
      </c>
      <c r="F100" s="9">
        <v>1314191819</v>
      </c>
      <c r="G100" s="9">
        <v>0</v>
      </c>
      <c r="H100" s="12">
        <v>1748237251.1</v>
      </c>
      <c r="I100" s="9">
        <v>0</v>
      </c>
      <c r="J100" s="9">
        <v>0</v>
      </c>
      <c r="K100" s="36">
        <v>1678953238.25</v>
      </c>
      <c r="L100" s="125">
        <v>0.9603692160166442</v>
      </c>
      <c r="M100" s="9">
        <v>69284012.8499999</v>
      </c>
      <c r="N100" s="9">
        <v>0</v>
      </c>
      <c r="O100" s="9">
        <v>0</v>
      </c>
      <c r="P100" s="36">
        <v>1678952968</v>
      </c>
      <c r="Q100" s="125">
        <v>0.9603690614323623</v>
      </c>
      <c r="R100" s="9">
        <v>69284283.0999999</v>
      </c>
      <c r="S100" s="125">
        <v>0.039630938567637705</v>
      </c>
      <c r="T100" s="36">
        <v>1678952967</v>
      </c>
      <c r="U100" s="12">
        <v>0</v>
      </c>
      <c r="V100" s="36">
        <v>1678952967</v>
      </c>
      <c r="W100" s="125">
        <v>0.9603690608603576</v>
      </c>
      <c r="X100" s="36">
        <v>0</v>
      </c>
      <c r="Y100" s="36">
        <v>1678952967</v>
      </c>
      <c r="Z100" s="125">
        <v>0.9603690608603576</v>
      </c>
      <c r="AA100" s="79">
        <v>1</v>
      </c>
    </row>
    <row r="101" spans="1:27" s="29" customFormat="1" ht="13.5" thickBot="1">
      <c r="A101" s="13" t="s">
        <v>163</v>
      </c>
      <c r="B101" s="14" t="s">
        <v>160</v>
      </c>
      <c r="C101" s="16">
        <v>0</v>
      </c>
      <c r="D101" s="137">
        <v>0</v>
      </c>
      <c r="E101" s="137">
        <v>0</v>
      </c>
      <c r="F101" s="21">
        <v>1932942020</v>
      </c>
      <c r="G101" s="21">
        <v>0</v>
      </c>
      <c r="H101" s="16">
        <v>1932942020</v>
      </c>
      <c r="I101" s="21">
        <v>42795091</v>
      </c>
      <c r="J101" s="21">
        <v>0</v>
      </c>
      <c r="K101" s="130">
        <v>1736345164.69</v>
      </c>
      <c r="L101" s="131">
        <v>0.8982913852170279</v>
      </c>
      <c r="M101" s="21">
        <v>196596855.30999994</v>
      </c>
      <c r="N101" s="21">
        <v>98252091</v>
      </c>
      <c r="O101" s="21">
        <v>0</v>
      </c>
      <c r="P101" s="130">
        <v>1722202164.69</v>
      </c>
      <c r="Q101" s="131">
        <v>0.8909745594386738</v>
      </c>
      <c r="R101" s="21">
        <v>210739855.30999994</v>
      </c>
      <c r="S101" s="131">
        <v>0.10902544056132628</v>
      </c>
      <c r="T101" s="130">
        <v>1327091341</v>
      </c>
      <c r="U101" s="16">
        <v>121935377</v>
      </c>
      <c r="V101" s="130">
        <v>1449026718</v>
      </c>
      <c r="W101" s="131">
        <v>0.7496483096787352</v>
      </c>
      <c r="X101" s="130">
        <v>121935377</v>
      </c>
      <c r="Y101" s="130">
        <v>1449026718</v>
      </c>
      <c r="Z101" s="131">
        <v>0.7496483096787352</v>
      </c>
      <c r="AA101" s="84">
        <v>273175446.69000006</v>
      </c>
    </row>
    <row r="102" spans="1:27" s="29" customFormat="1" ht="12.75">
      <c r="A102" s="121"/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32"/>
      <c r="M102" s="123"/>
      <c r="N102" s="123"/>
      <c r="O102" s="123"/>
      <c r="P102" s="123"/>
      <c r="Q102" s="127"/>
      <c r="R102" s="123"/>
      <c r="S102" s="132"/>
      <c r="T102" s="123"/>
      <c r="U102" s="123"/>
      <c r="V102" s="123"/>
      <c r="W102" s="132"/>
      <c r="X102" s="123"/>
      <c r="Y102" s="123"/>
      <c r="Z102" s="132"/>
      <c r="AA102" s="123"/>
    </row>
    <row r="103" spans="1:27" s="29" customFormat="1" ht="12.75">
      <c r="A103" s="121"/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  <c r="L103" s="132"/>
      <c r="M103" s="123"/>
      <c r="N103" s="123"/>
      <c r="O103" s="123"/>
      <c r="P103" s="123"/>
      <c r="Q103" s="127"/>
      <c r="R103" s="123"/>
      <c r="S103" s="132"/>
      <c r="T103" s="123"/>
      <c r="U103" s="123"/>
      <c r="V103" s="123"/>
      <c r="W103" s="132"/>
      <c r="X103" s="123"/>
      <c r="Y103" s="123"/>
      <c r="Z103" s="132"/>
      <c r="AA103" s="123"/>
    </row>
    <row r="104" spans="1:27" s="29" customFormat="1" ht="12.75">
      <c r="A104" s="121"/>
      <c r="B104" s="122"/>
      <c r="C104" s="123"/>
      <c r="D104" s="123"/>
      <c r="E104" s="123"/>
      <c r="F104" s="123"/>
      <c r="G104" s="123"/>
      <c r="H104" s="123"/>
      <c r="I104" s="123"/>
      <c r="J104" s="123"/>
      <c r="K104" s="123"/>
      <c r="L104" s="132"/>
      <c r="M104" s="123"/>
      <c r="N104" s="123"/>
      <c r="O104" s="123"/>
      <c r="P104" s="123"/>
      <c r="Q104" s="127"/>
      <c r="R104" s="123"/>
      <c r="S104" s="132"/>
      <c r="T104" s="123"/>
      <c r="U104" s="123"/>
      <c r="V104" s="123"/>
      <c r="W104" s="132"/>
      <c r="X104" s="123"/>
      <c r="Y104" s="123"/>
      <c r="Z104" s="132"/>
      <c r="AA104" s="123"/>
    </row>
    <row r="108" spans="2:27" s="144" customFormat="1" ht="18.75" thickBot="1">
      <c r="B108" s="199" t="s">
        <v>213</v>
      </c>
      <c r="C108" s="149"/>
      <c r="F108" s="200" t="s">
        <v>213</v>
      </c>
      <c r="G108" s="150"/>
      <c r="H108" s="150"/>
      <c r="I108" s="152"/>
      <c r="K108" s="149"/>
      <c r="L108" s="151"/>
      <c r="M108" s="149"/>
      <c r="N108" s="149"/>
      <c r="P108" s="149"/>
      <c r="Q108" s="148"/>
      <c r="R108" s="149"/>
      <c r="S108" s="148"/>
      <c r="W108" s="148"/>
      <c r="Y108" s="149"/>
      <c r="Z108" s="148"/>
      <c r="AA108" s="149"/>
    </row>
    <row r="109" spans="2:27" s="144" customFormat="1" ht="18.75" thickTop="1">
      <c r="B109" s="145" t="s">
        <v>194</v>
      </c>
      <c r="C109" s="146"/>
      <c r="D109" s="145"/>
      <c r="E109" s="145"/>
      <c r="F109" s="143" t="s">
        <v>195</v>
      </c>
      <c r="G109" s="145"/>
      <c r="I109" s="149"/>
      <c r="K109" s="149"/>
      <c r="L109" s="147"/>
      <c r="M109" s="149"/>
      <c r="N109" s="149"/>
      <c r="P109" s="149"/>
      <c r="Q109" s="148"/>
      <c r="R109" s="149"/>
      <c r="S109" s="148"/>
      <c r="W109" s="148"/>
      <c r="Y109" s="149"/>
      <c r="Z109" s="148"/>
      <c r="AA109" s="149"/>
    </row>
    <row r="110" spans="2:27" s="144" customFormat="1" ht="18">
      <c r="B110" s="145" t="s">
        <v>164</v>
      </c>
      <c r="C110" s="146"/>
      <c r="D110" s="145"/>
      <c r="E110" s="145"/>
      <c r="F110" s="143" t="s">
        <v>165</v>
      </c>
      <c r="G110" s="145"/>
      <c r="I110" s="149"/>
      <c r="K110" s="149"/>
      <c r="L110" s="147"/>
      <c r="M110" s="149"/>
      <c r="N110" s="149"/>
      <c r="P110" s="149"/>
      <c r="Q110" s="148"/>
      <c r="R110" s="149"/>
      <c r="S110" s="148"/>
      <c r="W110" s="148"/>
      <c r="Y110" s="149"/>
      <c r="Z110" s="148"/>
      <c r="AA110" s="149"/>
    </row>
    <row r="111" spans="2:27" s="144" customFormat="1" ht="18">
      <c r="B111" s="145" t="s">
        <v>196</v>
      </c>
      <c r="C111" s="149"/>
      <c r="F111" s="143" t="s">
        <v>197</v>
      </c>
      <c r="I111" s="149"/>
      <c r="K111" s="149"/>
      <c r="L111" s="148"/>
      <c r="M111" s="149"/>
      <c r="N111" s="149"/>
      <c r="P111" s="149"/>
      <c r="Q111" s="148"/>
      <c r="R111" s="149"/>
      <c r="S111" s="148"/>
      <c r="W111" s="148"/>
      <c r="Y111" s="149"/>
      <c r="Z111" s="148"/>
      <c r="AA111" s="149"/>
    </row>
  </sheetData>
  <sheetProtection/>
  <mergeCells count="28"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  <mergeCell ref="W6:W8"/>
    <mergeCell ref="X6:X8"/>
    <mergeCell ref="M6:M8"/>
    <mergeCell ref="N6:N8"/>
    <mergeCell ref="O6:O8"/>
    <mergeCell ref="P6:P8"/>
    <mergeCell ref="Q6:Q8"/>
    <mergeCell ref="R6:R8"/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edwa13</dc:creator>
  <cp:keywords/>
  <dc:description/>
  <cp:lastModifiedBy>edwa13</cp:lastModifiedBy>
  <cp:lastPrinted>2016-10-19T16:52:12Z</cp:lastPrinted>
  <dcterms:created xsi:type="dcterms:W3CDTF">2016-01-20T14:41:09Z</dcterms:created>
  <dcterms:modified xsi:type="dcterms:W3CDTF">2016-11-11T13:24:40Z</dcterms:modified>
  <cp:category/>
  <cp:version/>
  <cp:contentType/>
  <cp:contentStatus/>
</cp:coreProperties>
</file>